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Oktoberstatistik\Version Open Data_citeq\"/>
    </mc:Choice>
  </mc:AlternateContent>
  <bookViews>
    <workbookView xWindow="180" yWindow="105" windowWidth="11535" windowHeight="6750" tabRatio="693"/>
  </bookViews>
  <sheets>
    <sheet name="Statistik" sheetId="16" r:id="rId1"/>
    <sheet name="BildungswegeI" sheetId="9" state="hidden" r:id="rId2"/>
    <sheet name="BildungswegeII" sheetId="11" state="hidden" r:id="rId3"/>
    <sheet name="GE_Mitte_Sek I" sheetId="12" state="hidden" r:id="rId4"/>
    <sheet name="GE_Ost_Sek_I" sheetId="19" state="hidden" r:id="rId5"/>
    <sheet name="Städt. GE S I" sheetId="20" state="hidden" r:id="rId6"/>
    <sheet name="Städt. GE_SekII" sheetId="13" state="hidden" r:id="rId7"/>
    <sheet name="Friedens S I" sheetId="14" state="hidden" r:id="rId8"/>
    <sheet name="Friedens S II" sheetId="15" state="hidden" r:id="rId9"/>
    <sheet name="Montessori S I" sheetId="17" state="hidden" r:id="rId10"/>
  </sheets>
  <definedNames>
    <definedName name="_xlnm.Print_Area" localSheetId="2">BildungswegeII!$A$1:$E$25</definedName>
  </definedNames>
  <calcPr calcId="162913"/>
</workbook>
</file>

<file path=xl/calcChain.xml><?xml version="1.0" encoding="utf-8"?>
<calcChain xmlns="http://schemas.openxmlformats.org/spreadsheetml/2006/main">
  <c r="E44" i="16" l="1"/>
  <c r="F44" i="16"/>
  <c r="G44" i="16"/>
  <c r="H44" i="16"/>
  <c r="I44" i="16"/>
  <c r="J44" i="16"/>
  <c r="K44" i="16"/>
  <c r="L44" i="16"/>
  <c r="M44" i="16"/>
  <c r="N44" i="16"/>
  <c r="O44" i="16"/>
  <c r="P44" i="16"/>
  <c r="Q44" i="16"/>
  <c r="R44" i="16"/>
  <c r="S44" i="16"/>
  <c r="T44" i="16"/>
  <c r="U44" i="16"/>
  <c r="X44" i="16"/>
  <c r="Y44" i="16"/>
  <c r="D44" i="16"/>
  <c r="E49" i="16"/>
  <c r="F49" i="16"/>
  <c r="G49" i="16"/>
  <c r="H49" i="16"/>
  <c r="I49" i="16"/>
  <c r="J49" i="16"/>
  <c r="K49" i="16"/>
  <c r="L49" i="16"/>
  <c r="M49" i="16"/>
  <c r="N49" i="16"/>
  <c r="O49" i="16"/>
  <c r="P49" i="16"/>
  <c r="Q49" i="16"/>
  <c r="R49" i="16"/>
  <c r="S49" i="16"/>
  <c r="T49" i="16"/>
  <c r="U49" i="16"/>
  <c r="X49" i="16"/>
  <c r="Y49" i="16"/>
  <c r="D49" i="16"/>
  <c r="E39" i="16"/>
  <c r="F39" i="16"/>
  <c r="G39" i="16"/>
  <c r="H39" i="16"/>
  <c r="I39" i="16"/>
  <c r="J39" i="16"/>
  <c r="K39" i="16"/>
  <c r="L39" i="16"/>
  <c r="M39" i="16"/>
  <c r="N39" i="16"/>
  <c r="O39" i="16"/>
  <c r="P39" i="16"/>
  <c r="Q39" i="16"/>
  <c r="R39" i="16"/>
  <c r="S39" i="16"/>
  <c r="T39" i="16"/>
  <c r="U39" i="16"/>
  <c r="X39" i="16"/>
  <c r="Y39" i="16"/>
  <c r="D39" i="16"/>
  <c r="E34" i="16"/>
  <c r="F34" i="16"/>
  <c r="G34" i="16"/>
  <c r="H34" i="16"/>
  <c r="I34" i="16"/>
  <c r="J34" i="16"/>
  <c r="K34" i="16"/>
  <c r="L34" i="16"/>
  <c r="M34" i="16"/>
  <c r="N34" i="16"/>
  <c r="O34" i="16"/>
  <c r="P34" i="16"/>
  <c r="Q34" i="16"/>
  <c r="R34" i="16"/>
  <c r="S34" i="16"/>
  <c r="T34" i="16"/>
  <c r="U34" i="16"/>
  <c r="D34" i="16"/>
  <c r="E29" i="16"/>
  <c r="F29" i="16"/>
  <c r="G29" i="16"/>
  <c r="H29" i="16"/>
  <c r="I29" i="16"/>
  <c r="J29" i="16"/>
  <c r="K29" i="16"/>
  <c r="L29" i="16"/>
  <c r="M29" i="16"/>
  <c r="N29" i="16"/>
  <c r="O29" i="16"/>
  <c r="P29" i="16"/>
  <c r="Q29" i="16"/>
  <c r="R29" i="16"/>
  <c r="S29" i="16"/>
  <c r="T29" i="16"/>
  <c r="U29" i="16"/>
  <c r="X29" i="16"/>
  <c r="Y29" i="16"/>
  <c r="D29" i="16"/>
  <c r="E24" i="16"/>
  <c r="F24" i="16"/>
  <c r="G24" i="16"/>
  <c r="H24" i="16"/>
  <c r="I24" i="16"/>
  <c r="J24" i="16"/>
  <c r="K24" i="16"/>
  <c r="L24" i="16"/>
  <c r="M24" i="16"/>
  <c r="N24" i="16"/>
  <c r="O24" i="16"/>
  <c r="P24" i="16"/>
  <c r="Q24" i="16"/>
  <c r="R24" i="16"/>
  <c r="S24" i="16"/>
  <c r="T24" i="16"/>
  <c r="U24" i="16"/>
  <c r="D24" i="16"/>
  <c r="E19" i="16"/>
  <c r="F19" i="16"/>
  <c r="G19" i="16"/>
  <c r="H19" i="16"/>
  <c r="I19" i="16"/>
  <c r="J19" i="16"/>
  <c r="K19" i="16"/>
  <c r="L19" i="16"/>
  <c r="M19" i="16"/>
  <c r="N19" i="16"/>
  <c r="O19" i="16"/>
  <c r="P19" i="16"/>
  <c r="Q19" i="16"/>
  <c r="R19" i="16"/>
  <c r="S19" i="16"/>
  <c r="T19" i="16"/>
  <c r="U19" i="16"/>
  <c r="X19" i="16"/>
  <c r="Y19" i="16"/>
  <c r="D19" i="16"/>
  <c r="E16" i="16"/>
  <c r="F16" i="16"/>
  <c r="G16" i="16"/>
  <c r="H16" i="16"/>
  <c r="I16" i="16"/>
  <c r="J16" i="16"/>
  <c r="K16" i="16"/>
  <c r="L16" i="16"/>
  <c r="M16" i="16"/>
  <c r="N16" i="16"/>
  <c r="O16" i="16"/>
  <c r="P16" i="16"/>
  <c r="Q16" i="16"/>
  <c r="R16" i="16"/>
  <c r="S16" i="16"/>
  <c r="T16" i="16"/>
  <c r="U16" i="16"/>
  <c r="X16" i="16"/>
  <c r="Y16" i="16"/>
  <c r="D16" i="16"/>
  <c r="T106" i="16" l="1"/>
  <c r="S106" i="16"/>
  <c r="Z106" i="16" l="1"/>
  <c r="Y106" i="16"/>
  <c r="Z104" i="16"/>
  <c r="Z103" i="16"/>
  <c r="Y104" i="16"/>
  <c r="Y103" i="16"/>
  <c r="V105" i="16"/>
  <c r="V107" i="16" s="1"/>
  <c r="U105" i="16"/>
  <c r="U107" i="16" s="1"/>
  <c r="R105" i="16"/>
  <c r="R107" i="16" s="1"/>
  <c r="Q105" i="16"/>
  <c r="Q107" i="16" s="1"/>
  <c r="P105" i="16"/>
  <c r="P107" i="16" s="1"/>
  <c r="O105" i="16"/>
  <c r="O107" i="16" s="1"/>
  <c r="N105" i="16"/>
  <c r="N107" i="16" s="1"/>
  <c r="M105" i="16"/>
  <c r="M107" i="16" s="1"/>
  <c r="L105" i="16"/>
  <c r="L107" i="16" s="1"/>
  <c r="K105" i="16"/>
  <c r="K107" i="16" s="1"/>
  <c r="J105" i="16"/>
  <c r="J107" i="16" s="1"/>
  <c r="I105" i="16"/>
  <c r="I107" i="16" s="1"/>
  <c r="H105" i="16"/>
  <c r="H107" i="16" s="1"/>
  <c r="G105" i="16"/>
  <c r="G107" i="16" s="1"/>
  <c r="T104" i="16"/>
  <c r="S104" i="16"/>
  <c r="T103" i="16"/>
  <c r="S103" i="16"/>
  <c r="Z48" i="16"/>
  <c r="F106" i="16" s="1"/>
  <c r="W48" i="16"/>
  <c r="E106" i="16" s="1"/>
  <c r="V48" i="16"/>
  <c r="D106" i="16" s="1"/>
  <c r="Y47" i="16"/>
  <c r="X47" i="16"/>
  <c r="U47" i="16"/>
  <c r="T47" i="16"/>
  <c r="S47" i="16"/>
  <c r="R47" i="16"/>
  <c r="Q47" i="16"/>
  <c r="P47" i="16"/>
  <c r="O47" i="16"/>
  <c r="N47" i="16"/>
  <c r="M47" i="16"/>
  <c r="L47" i="16"/>
  <c r="K47" i="16"/>
  <c r="J47" i="16"/>
  <c r="I47" i="16"/>
  <c r="H47" i="16"/>
  <c r="G47" i="16"/>
  <c r="F47" i="16"/>
  <c r="E47" i="16"/>
  <c r="D47" i="16"/>
  <c r="Z46" i="16"/>
  <c r="F104" i="16" s="1"/>
  <c r="W46" i="16"/>
  <c r="E104" i="16" s="1"/>
  <c r="V46" i="16"/>
  <c r="D104" i="16" s="1"/>
  <c r="Z45" i="16"/>
  <c r="W45" i="16"/>
  <c r="V45" i="16"/>
  <c r="Z49" i="16" l="1"/>
  <c r="D103" i="16"/>
  <c r="D105" i="16" s="1"/>
  <c r="D107" i="16" s="1"/>
  <c r="V49" i="16"/>
  <c r="E103" i="16"/>
  <c r="E105" i="16" s="1"/>
  <c r="E107" i="16" s="1"/>
  <c r="W49" i="16"/>
  <c r="Z105" i="16"/>
  <c r="Z107" i="16" s="1"/>
  <c r="Y105" i="16"/>
  <c r="Y107" i="16" s="1"/>
  <c r="X106" i="16"/>
  <c r="T105" i="16"/>
  <c r="T107" i="16" s="1"/>
  <c r="S105" i="16"/>
  <c r="S107" i="16" s="1"/>
  <c r="W106" i="16"/>
  <c r="X104" i="16"/>
  <c r="F103" i="16"/>
  <c r="F105" i="16" s="1"/>
  <c r="F107" i="16" s="1"/>
  <c r="W103" i="16"/>
  <c r="W104" i="16"/>
  <c r="W47" i="16"/>
  <c r="V47" i="16"/>
  <c r="Z47" i="16"/>
  <c r="Z99" i="16"/>
  <c r="Y99" i="16"/>
  <c r="I98" i="16"/>
  <c r="I100" i="16" s="1"/>
  <c r="J98" i="16"/>
  <c r="J100" i="16" s="1"/>
  <c r="K98" i="16"/>
  <c r="K100" i="16" s="1"/>
  <c r="L98" i="16"/>
  <c r="L100" i="16" s="1"/>
  <c r="M98" i="16"/>
  <c r="M100" i="16" s="1"/>
  <c r="N98" i="16"/>
  <c r="N100" i="16" s="1"/>
  <c r="O98" i="16"/>
  <c r="O100" i="16" s="1"/>
  <c r="P98" i="16"/>
  <c r="P100" i="16" s="1"/>
  <c r="Q98" i="16"/>
  <c r="Q100" i="16" s="1"/>
  <c r="R98" i="16"/>
  <c r="R100" i="16" s="1"/>
  <c r="Z97" i="16"/>
  <c r="Y97" i="16"/>
  <c r="Z96" i="16"/>
  <c r="Z98" i="16" s="1"/>
  <c r="Z100" i="16" s="1"/>
  <c r="Y96" i="16"/>
  <c r="T97" i="16"/>
  <c r="S97" i="16"/>
  <c r="W41" i="16"/>
  <c r="E97" i="16" s="1"/>
  <c r="V41" i="16"/>
  <c r="D97" i="16" s="1"/>
  <c r="Z41" i="16"/>
  <c r="F97" i="16" s="1"/>
  <c r="Z43" i="16"/>
  <c r="F99" i="16" s="1"/>
  <c r="W43" i="16"/>
  <c r="E99" i="16" s="1"/>
  <c r="V43" i="16"/>
  <c r="D99" i="16" s="1"/>
  <c r="Y42" i="16"/>
  <c r="X42" i="16"/>
  <c r="U42" i="16"/>
  <c r="T42" i="16"/>
  <c r="S42" i="16"/>
  <c r="R42" i="16"/>
  <c r="Q42" i="16"/>
  <c r="P42" i="16"/>
  <c r="O42" i="16"/>
  <c r="N42" i="16"/>
  <c r="M42" i="16"/>
  <c r="L42" i="16"/>
  <c r="K42" i="16"/>
  <c r="J42" i="16"/>
  <c r="I42" i="16"/>
  <c r="H42" i="16"/>
  <c r="G42" i="16"/>
  <c r="F42" i="16"/>
  <c r="E42" i="16"/>
  <c r="D42" i="16"/>
  <c r="Z40" i="16"/>
  <c r="W40" i="16"/>
  <c r="V40" i="16"/>
  <c r="T99" i="16"/>
  <c r="S99" i="16"/>
  <c r="V98" i="16"/>
  <c r="V100" i="16" s="1"/>
  <c r="U98" i="16"/>
  <c r="U100" i="16" s="1"/>
  <c r="H98" i="16"/>
  <c r="H100" i="16" s="1"/>
  <c r="G98" i="16"/>
  <c r="G100" i="16" s="1"/>
  <c r="T96" i="16"/>
  <c r="S96" i="16"/>
  <c r="X103" i="16" l="1"/>
  <c r="D96" i="16"/>
  <c r="D98" i="16" s="1"/>
  <c r="D100" i="16" s="1"/>
  <c r="V44" i="16"/>
  <c r="F96" i="16"/>
  <c r="F98" i="16" s="1"/>
  <c r="F100" i="16" s="1"/>
  <c r="Z44" i="16"/>
  <c r="E96" i="16"/>
  <c r="X96" i="16" s="1"/>
  <c r="W44" i="16"/>
  <c r="T98" i="16"/>
  <c r="T100" i="16" s="1"/>
  <c r="X105" i="16"/>
  <c r="X107" i="16" s="1"/>
  <c r="W105" i="16"/>
  <c r="W107" i="16" s="1"/>
  <c r="X97" i="16"/>
  <c r="W97" i="16"/>
  <c r="W99" i="16"/>
  <c r="X99" i="16"/>
  <c r="E98" i="16"/>
  <c r="E100" i="16" s="1"/>
  <c r="Y98" i="16"/>
  <c r="Y100" i="16" s="1"/>
  <c r="S98" i="16"/>
  <c r="S100" i="16" s="1"/>
  <c r="V42" i="16"/>
  <c r="Z42" i="16"/>
  <c r="W42" i="16"/>
  <c r="Z36" i="16"/>
  <c r="W36" i="16"/>
  <c r="V36" i="16"/>
  <c r="W96" i="16" l="1"/>
  <c r="W98" i="16" s="1"/>
  <c r="W100" i="16" s="1"/>
  <c r="X98" i="16"/>
  <c r="X100" i="16" s="1"/>
  <c r="Y85" i="16" l="1"/>
  <c r="Z91" i="16" l="1"/>
  <c r="Y91" i="16"/>
  <c r="Z90" i="16"/>
  <c r="Y90" i="16"/>
  <c r="Z93" i="16"/>
  <c r="Y93" i="16"/>
  <c r="T90" i="16"/>
  <c r="S90" i="16"/>
  <c r="S92" i="16" s="1"/>
  <c r="T93" i="16"/>
  <c r="S93" i="16"/>
  <c r="V92" i="16"/>
  <c r="V94" i="16" s="1"/>
  <c r="U92" i="16"/>
  <c r="U94" i="16" s="1"/>
  <c r="R92" i="16"/>
  <c r="R94" i="16" s="1"/>
  <c r="Q92" i="16"/>
  <c r="Q94" i="16" s="1"/>
  <c r="P92" i="16"/>
  <c r="P94" i="16" s="1"/>
  <c r="O92" i="16"/>
  <c r="O94" i="16" s="1"/>
  <c r="N92" i="16"/>
  <c r="N94" i="16" s="1"/>
  <c r="M92" i="16"/>
  <c r="M94" i="16" s="1"/>
  <c r="L92" i="16"/>
  <c r="L94" i="16" s="1"/>
  <c r="K92" i="16"/>
  <c r="K94" i="16" s="1"/>
  <c r="J92" i="16"/>
  <c r="J94" i="16" s="1"/>
  <c r="I92" i="16"/>
  <c r="I94" i="16" s="1"/>
  <c r="H92" i="16"/>
  <c r="H94" i="16" s="1"/>
  <c r="G92" i="16"/>
  <c r="G94" i="16" s="1"/>
  <c r="T92" i="16"/>
  <c r="T94" i="16" s="1"/>
  <c r="E37" i="16"/>
  <c r="F37" i="16"/>
  <c r="G37" i="16"/>
  <c r="H37" i="16"/>
  <c r="I37" i="16"/>
  <c r="J37" i="16"/>
  <c r="K37" i="16"/>
  <c r="L37" i="16"/>
  <c r="M37" i="16"/>
  <c r="N37" i="16"/>
  <c r="O37" i="16"/>
  <c r="Q37" i="16"/>
  <c r="R37" i="16"/>
  <c r="S37" i="16"/>
  <c r="T37" i="16"/>
  <c r="U37" i="16"/>
  <c r="D37" i="16"/>
  <c r="Z38" i="16"/>
  <c r="W38" i="16"/>
  <c r="V38" i="16"/>
  <c r="F91" i="16"/>
  <c r="X91" i="16"/>
  <c r="D91" i="16"/>
  <c r="Z35" i="16"/>
  <c r="Y37" i="16"/>
  <c r="W35" i="16"/>
  <c r="V35" i="16"/>
  <c r="S94" i="16" l="1"/>
  <c r="Z92" i="16"/>
  <c r="Z94" i="16" s="1"/>
  <c r="V39" i="16"/>
  <c r="X93" i="16"/>
  <c r="X90" i="16"/>
  <c r="W39" i="16"/>
  <c r="F90" i="16"/>
  <c r="Z39" i="16"/>
  <c r="W37" i="16"/>
  <c r="E91" i="16"/>
  <c r="D93" i="16"/>
  <c r="W93" i="16"/>
  <c r="F93" i="16"/>
  <c r="E93" i="16"/>
  <c r="E90" i="16"/>
  <c r="D90" i="16"/>
  <c r="D92" i="16" s="1"/>
  <c r="W90" i="16"/>
  <c r="W91" i="16"/>
  <c r="X92" i="16"/>
  <c r="V37" i="16"/>
  <c r="X37" i="16"/>
  <c r="Y92" i="16" s="1"/>
  <c r="Y94" i="16" s="1"/>
  <c r="Z37" i="16"/>
  <c r="G86" i="16"/>
  <c r="G88" i="16" s="1"/>
  <c r="H86" i="16"/>
  <c r="H88" i="16" s="1"/>
  <c r="I86" i="16"/>
  <c r="I88" i="16" s="1"/>
  <c r="J86" i="16"/>
  <c r="J88" i="16" s="1"/>
  <c r="K86" i="16"/>
  <c r="K88" i="16" s="1"/>
  <c r="L86" i="16"/>
  <c r="L88" i="16" s="1"/>
  <c r="M86" i="16"/>
  <c r="M88" i="16" s="1"/>
  <c r="N86" i="16"/>
  <c r="N88" i="16" s="1"/>
  <c r="O86" i="16"/>
  <c r="O88" i="16" s="1"/>
  <c r="P86" i="16"/>
  <c r="P88" i="16" s="1"/>
  <c r="Q86" i="16"/>
  <c r="Q88" i="16" s="1"/>
  <c r="R86" i="16"/>
  <c r="R88" i="16" s="1"/>
  <c r="U86" i="16"/>
  <c r="V86" i="16"/>
  <c r="F92" i="16" l="1"/>
  <c r="F94" i="16" s="1"/>
  <c r="D94" i="16"/>
  <c r="X94" i="16"/>
  <c r="E92" i="16"/>
  <c r="E94" i="16" s="1"/>
  <c r="W92" i="16"/>
  <c r="W94" i="16" s="1"/>
  <c r="V87" i="16"/>
  <c r="V88" i="16" s="1"/>
  <c r="U87" i="16"/>
  <c r="U88" i="16" s="1"/>
  <c r="W31" i="16" l="1"/>
  <c r="V31" i="16"/>
  <c r="Z85" i="16"/>
  <c r="Z31" i="16"/>
  <c r="F85" i="16" s="1"/>
  <c r="T84" i="16"/>
  <c r="T86" i="16" s="1"/>
  <c r="S84" i="16"/>
  <c r="S86" i="16" s="1"/>
  <c r="Y30" i="16"/>
  <c r="X30" i="16"/>
  <c r="Y33" i="16"/>
  <c r="Z87" i="16" s="1"/>
  <c r="X33" i="16"/>
  <c r="Y87" i="16" s="1"/>
  <c r="Z84" i="16" l="1"/>
  <c r="Z86" i="16" s="1"/>
  <c r="Z88" i="16" s="1"/>
  <c r="Y34" i="16"/>
  <c r="Y84" i="16"/>
  <c r="Y86" i="16" s="1"/>
  <c r="Y88" i="16" s="1"/>
  <c r="X34" i="16"/>
  <c r="X85" i="16"/>
  <c r="E85" i="16"/>
  <c r="W85" i="16"/>
  <c r="D85" i="16"/>
  <c r="T87" i="16" l="1"/>
  <c r="T88" i="16" s="1"/>
  <c r="S87" i="16"/>
  <c r="S88" i="16" s="1"/>
  <c r="Z33" i="16"/>
  <c r="F87" i="16" s="1"/>
  <c r="W33" i="16"/>
  <c r="V33" i="16"/>
  <c r="Y32" i="16"/>
  <c r="X32" i="16"/>
  <c r="U32" i="16"/>
  <c r="T32" i="16"/>
  <c r="S32" i="16"/>
  <c r="R32" i="16"/>
  <c r="Q32" i="16"/>
  <c r="P32" i="16"/>
  <c r="O32" i="16"/>
  <c r="N32" i="16"/>
  <c r="M32" i="16"/>
  <c r="L32" i="16"/>
  <c r="K32" i="16"/>
  <c r="J32" i="16"/>
  <c r="I32" i="16"/>
  <c r="H32" i="16"/>
  <c r="G32" i="16"/>
  <c r="F32" i="16"/>
  <c r="E32" i="16"/>
  <c r="D32" i="16"/>
  <c r="Z30" i="16"/>
  <c r="W30" i="16"/>
  <c r="V30" i="16"/>
  <c r="V34" i="16" l="1"/>
  <c r="Z34" i="16"/>
  <c r="W34" i="16"/>
  <c r="W84" i="16"/>
  <c r="W86" i="16" s="1"/>
  <c r="D84" i="16"/>
  <c r="D86" i="16" s="1"/>
  <c r="F84" i="16"/>
  <c r="F86" i="16" s="1"/>
  <c r="F88" i="16" s="1"/>
  <c r="X87" i="16"/>
  <c r="E87" i="16"/>
  <c r="X84" i="16"/>
  <c r="E84" i="16"/>
  <c r="E86" i="16" s="1"/>
  <c r="E88" i="16" s="1"/>
  <c r="W87" i="16"/>
  <c r="D87" i="16"/>
  <c r="X86" i="16"/>
  <c r="X88" i="16" s="1"/>
  <c r="W32" i="16"/>
  <c r="V32" i="16"/>
  <c r="Z32" i="16"/>
  <c r="G82" i="16"/>
  <c r="H82" i="16"/>
  <c r="I82" i="16"/>
  <c r="J82" i="16"/>
  <c r="K82" i="16"/>
  <c r="L82" i="16"/>
  <c r="M82" i="16"/>
  <c r="N82" i="16"/>
  <c r="O82" i="16"/>
  <c r="P82" i="16"/>
  <c r="Q82" i="16"/>
  <c r="R82" i="16"/>
  <c r="U82" i="16"/>
  <c r="V82" i="16"/>
  <c r="Y80" i="16"/>
  <c r="Z80" i="16"/>
  <c r="Y79" i="16"/>
  <c r="Z79" i="16"/>
  <c r="Z26" i="16"/>
  <c r="F80" i="16" s="1"/>
  <c r="W26" i="16"/>
  <c r="X80" i="16" s="1"/>
  <c r="V26" i="16"/>
  <c r="D80" i="16" s="1"/>
  <c r="W88" i="16" l="1"/>
  <c r="D88" i="16"/>
  <c r="E80" i="16"/>
  <c r="W80" i="16"/>
  <c r="Z81" i="16"/>
  <c r="Z82" i="16" s="1"/>
  <c r="Y81" i="16"/>
  <c r="Y82" i="16" s="1"/>
  <c r="T25" i="15" l="1"/>
  <c r="T26" i="15"/>
  <c r="S25" i="15"/>
  <c r="S26" i="15"/>
  <c r="E26" i="15"/>
  <c r="Z26" i="15" s="1"/>
  <c r="D26" i="15"/>
  <c r="Y26" i="15" s="1"/>
  <c r="C26" i="15"/>
  <c r="X26" i="15" s="1"/>
  <c r="X26" i="14"/>
  <c r="F26" i="15" s="1"/>
  <c r="U26" i="14"/>
  <c r="T26" i="14"/>
  <c r="B26" i="15" s="1"/>
  <c r="W26" i="15" s="1"/>
  <c r="E11" i="13"/>
  <c r="X11" i="13" s="1"/>
  <c r="D11" i="13"/>
  <c r="W11" i="13" s="1"/>
  <c r="W11" i="20"/>
  <c r="V11" i="20"/>
  <c r="P11" i="20"/>
  <c r="O11" i="20"/>
  <c r="N11" i="20"/>
  <c r="M11" i="20"/>
  <c r="L11" i="20"/>
  <c r="K11" i="20"/>
  <c r="J11" i="20"/>
  <c r="I11" i="20"/>
  <c r="H11" i="20"/>
  <c r="G11" i="20"/>
  <c r="X11" i="20" s="1"/>
  <c r="F11" i="20"/>
  <c r="E11" i="20"/>
  <c r="T11" i="20" s="1"/>
  <c r="D11" i="20"/>
  <c r="C11" i="20"/>
  <c r="U11" i="20" s="1"/>
  <c r="B11" i="20"/>
  <c r="X7" i="19"/>
  <c r="U7" i="19"/>
  <c r="T7" i="19"/>
  <c r="X11" i="12"/>
  <c r="F11" i="13" s="1"/>
  <c r="U11" i="12"/>
  <c r="C11" i="13" s="1"/>
  <c r="V11" i="13" s="1"/>
  <c r="T11" i="12"/>
  <c r="B11" i="13" s="1"/>
  <c r="U11" i="13" s="1"/>
  <c r="Z28" i="16"/>
  <c r="F81" i="16" s="1"/>
  <c r="W28" i="16"/>
  <c r="E81" i="16" s="1"/>
  <c r="V28" i="16"/>
  <c r="D81" i="16" s="1"/>
  <c r="U27" i="16"/>
  <c r="T27" i="16"/>
  <c r="S27" i="16"/>
  <c r="R27" i="16"/>
  <c r="Q27" i="16"/>
  <c r="P27" i="16"/>
  <c r="O27" i="16"/>
  <c r="N27" i="16"/>
  <c r="M27" i="16"/>
  <c r="L27" i="16"/>
  <c r="K27" i="16"/>
  <c r="J27" i="16"/>
  <c r="I27" i="16"/>
  <c r="H27" i="16"/>
  <c r="G27" i="16"/>
  <c r="F27" i="16"/>
  <c r="E27" i="16"/>
  <c r="D27" i="16"/>
  <c r="Z25" i="16"/>
  <c r="Y27" i="16"/>
  <c r="X27" i="16"/>
  <c r="W25" i="16"/>
  <c r="V25" i="16"/>
  <c r="W29" i="16" l="1"/>
  <c r="V29" i="16"/>
  <c r="F79" i="16"/>
  <c r="F82" i="16" s="1"/>
  <c r="Z29" i="16"/>
  <c r="W79" i="16"/>
  <c r="D79" i="16"/>
  <c r="D82" i="16" s="1"/>
  <c r="X79" i="16"/>
  <c r="E79" i="16"/>
  <c r="E82" i="16" s="1"/>
  <c r="V27" i="16"/>
  <c r="Z27" i="16"/>
  <c r="T81" i="16"/>
  <c r="T82" i="16" s="1"/>
  <c r="S81" i="16"/>
  <c r="S82" i="16" s="1"/>
  <c r="W27" i="16"/>
  <c r="D10" i="13"/>
  <c r="E10" i="13"/>
  <c r="C10" i="20"/>
  <c r="D10" i="20"/>
  <c r="E10" i="20"/>
  <c r="F10" i="20"/>
  <c r="G10" i="20"/>
  <c r="H10" i="20"/>
  <c r="I10" i="20"/>
  <c r="J10" i="20"/>
  <c r="K10" i="20"/>
  <c r="L10" i="20"/>
  <c r="M10" i="20"/>
  <c r="N10" i="20"/>
  <c r="O10" i="20"/>
  <c r="P10" i="20"/>
  <c r="B10" i="20"/>
  <c r="U9" i="20"/>
  <c r="T9" i="20"/>
  <c r="X8" i="20"/>
  <c r="U8" i="20"/>
  <c r="T8" i="20"/>
  <c r="X7" i="20"/>
  <c r="U7" i="20"/>
  <c r="T7" i="20"/>
  <c r="X6" i="20"/>
  <c r="U6" i="20"/>
  <c r="T6" i="20"/>
  <c r="U10" i="20" l="1"/>
  <c r="X81" i="16"/>
  <c r="X82" i="16" s="1"/>
  <c r="W81" i="16"/>
  <c r="W82" i="16" s="1"/>
  <c r="T10" i="20"/>
  <c r="E22" i="16"/>
  <c r="F22" i="16"/>
  <c r="G22" i="16"/>
  <c r="H22" i="16"/>
  <c r="I22" i="16"/>
  <c r="J22" i="16"/>
  <c r="K22" i="16"/>
  <c r="L22" i="16"/>
  <c r="M22" i="16"/>
  <c r="N22" i="16"/>
  <c r="O22" i="16"/>
  <c r="P22" i="16"/>
  <c r="Q22" i="16"/>
  <c r="R22" i="16"/>
  <c r="S22" i="16"/>
  <c r="T22" i="16"/>
  <c r="U22" i="16"/>
  <c r="D22" i="16"/>
  <c r="X6" i="19" l="1"/>
  <c r="U6" i="19"/>
  <c r="T6" i="19"/>
  <c r="F25" i="15"/>
  <c r="D25" i="15"/>
  <c r="Y25" i="15" s="1"/>
  <c r="B25" i="15"/>
  <c r="W25" i="15" s="1"/>
  <c r="X25" i="14"/>
  <c r="W25" i="14"/>
  <c r="E25" i="15" s="1"/>
  <c r="Z25" i="15" s="1"/>
  <c r="V25" i="14"/>
  <c r="U25" i="14"/>
  <c r="C25" i="15" s="1"/>
  <c r="X25" i="15" s="1"/>
  <c r="T25" i="14"/>
  <c r="X10" i="13"/>
  <c r="W10" i="13"/>
  <c r="X10" i="12"/>
  <c r="U10" i="12"/>
  <c r="T10" i="12"/>
  <c r="Y23" i="16"/>
  <c r="V76" i="16" s="1"/>
  <c r="X23" i="16"/>
  <c r="U76" i="16" s="1"/>
  <c r="H76" i="16"/>
  <c r="G76" i="16"/>
  <c r="V10" i="13" l="1"/>
  <c r="C10" i="13"/>
  <c r="B10" i="13"/>
  <c r="U10" i="13" s="1"/>
  <c r="F10" i="13"/>
  <c r="Z21" i="16" l="1"/>
  <c r="F75" i="16" s="1"/>
  <c r="W21" i="16"/>
  <c r="E75" i="16" s="1"/>
  <c r="X75" i="16" s="1"/>
  <c r="V21" i="16"/>
  <c r="D75" i="16" s="1"/>
  <c r="W75" i="16" s="1"/>
  <c r="X20" i="16"/>
  <c r="X24" i="16" s="1"/>
  <c r="Y20" i="16"/>
  <c r="Y24" i="16" s="1"/>
  <c r="Y76" i="16"/>
  <c r="Y77" i="16" s="1"/>
  <c r="V77" i="16"/>
  <c r="U77" i="16"/>
  <c r="R77" i="16"/>
  <c r="Q77" i="16"/>
  <c r="P77" i="16"/>
  <c r="O77" i="16"/>
  <c r="N77" i="16"/>
  <c r="M77" i="16"/>
  <c r="L77" i="16"/>
  <c r="K77" i="16"/>
  <c r="J77" i="16"/>
  <c r="I77" i="16"/>
  <c r="H77" i="16"/>
  <c r="G77" i="16"/>
  <c r="Z76" i="16"/>
  <c r="Z77" i="16" s="1"/>
  <c r="T76" i="16"/>
  <c r="S76" i="16"/>
  <c r="S77" i="16" s="1"/>
  <c r="X22" i="16" l="1"/>
  <c r="Y22" i="16"/>
  <c r="T77" i="16"/>
  <c r="Z23" i="16"/>
  <c r="W23" i="16"/>
  <c r="V23" i="16"/>
  <c r="Z20" i="16"/>
  <c r="W20" i="16"/>
  <c r="V20" i="16"/>
  <c r="W24" i="16" l="1"/>
  <c r="V24" i="16"/>
  <c r="Z24" i="16"/>
  <c r="F74" i="16"/>
  <c r="Z22" i="16"/>
  <c r="E74" i="16"/>
  <c r="X74" i="16" s="1"/>
  <c r="W22" i="16"/>
  <c r="D74" i="16"/>
  <c r="W74" i="16" s="1"/>
  <c r="V22" i="16"/>
  <c r="F76" i="16"/>
  <c r="E76" i="16"/>
  <c r="X76" i="16" s="1"/>
  <c r="D76" i="16"/>
  <c r="W76" i="16" s="1"/>
  <c r="T24" i="15"/>
  <c r="S24" i="15"/>
  <c r="E24" i="15"/>
  <c r="Z24" i="15" s="1"/>
  <c r="D24" i="15"/>
  <c r="Y24" i="15" s="1"/>
  <c r="X24" i="14"/>
  <c r="F24" i="15" s="1"/>
  <c r="U24" i="14"/>
  <c r="C24" i="15" s="1"/>
  <c r="T24" i="14"/>
  <c r="B24" i="15" s="1"/>
  <c r="W24" i="15" s="1"/>
  <c r="F9" i="13"/>
  <c r="E9" i="13"/>
  <c r="X9" i="13" s="1"/>
  <c r="D9" i="13"/>
  <c r="W9" i="13" s="1"/>
  <c r="U9" i="12"/>
  <c r="C9" i="13" s="1"/>
  <c r="V9" i="13" s="1"/>
  <c r="T9" i="12"/>
  <c r="B9" i="13" s="1"/>
  <c r="U9" i="13" s="1"/>
  <c r="X24" i="15" l="1"/>
  <c r="X77" i="16"/>
  <c r="F77" i="16"/>
  <c r="W77" i="16"/>
  <c r="D77" i="16"/>
  <c r="E77" i="16"/>
  <c r="Z70" i="16" l="1"/>
  <c r="Y70" i="16"/>
  <c r="T70" i="16"/>
  <c r="X70" i="16" s="1"/>
  <c r="S70" i="16"/>
  <c r="W70" i="16" s="1"/>
  <c r="X69" i="16"/>
  <c r="W69" i="16"/>
  <c r="V71" i="16" l="1"/>
  <c r="U71" i="16"/>
  <c r="R71" i="16"/>
  <c r="Q71" i="16"/>
  <c r="P71" i="16"/>
  <c r="O71" i="16"/>
  <c r="N71" i="16"/>
  <c r="M71" i="16"/>
  <c r="L71" i="16"/>
  <c r="K71" i="16"/>
  <c r="J71" i="16"/>
  <c r="I71" i="16"/>
  <c r="H71" i="16"/>
  <c r="G71" i="16"/>
  <c r="T71" i="16"/>
  <c r="S71" i="16"/>
  <c r="Z71" i="16"/>
  <c r="Y71" i="16"/>
  <c r="F71" i="16"/>
  <c r="E71" i="16"/>
  <c r="D71" i="16"/>
  <c r="Z18" i="16"/>
  <c r="W18" i="16"/>
  <c r="V18" i="16"/>
  <c r="Z17" i="16"/>
  <c r="W17" i="16"/>
  <c r="V17" i="16"/>
  <c r="W19" i="16" l="1"/>
  <c r="V19" i="16"/>
  <c r="Z19" i="16"/>
  <c r="X71" i="16"/>
  <c r="W71" i="16"/>
  <c r="F55" i="16"/>
  <c r="Z63" i="16" l="1"/>
  <c r="Y63" i="16"/>
  <c r="X7" i="17" l="1"/>
  <c r="X8" i="17"/>
  <c r="X9" i="17"/>
  <c r="X10" i="17"/>
  <c r="X11" i="17"/>
  <c r="X12" i="17"/>
  <c r="X13" i="17"/>
  <c r="X14" i="17"/>
  <c r="X15" i="17"/>
  <c r="X16" i="17"/>
  <c r="X17" i="17"/>
  <c r="X18" i="17"/>
  <c r="T7" i="17"/>
  <c r="T8" i="17"/>
  <c r="T9" i="17"/>
  <c r="T10" i="17"/>
  <c r="T11" i="17"/>
  <c r="T12" i="17"/>
  <c r="T13" i="17"/>
  <c r="T14" i="17"/>
  <c r="T15" i="17"/>
  <c r="T16" i="17"/>
  <c r="T17" i="17"/>
  <c r="T18" i="17"/>
  <c r="U7" i="17"/>
  <c r="U8" i="17"/>
  <c r="U9" i="17"/>
  <c r="U10" i="17"/>
  <c r="U11" i="17"/>
  <c r="U12" i="17"/>
  <c r="U13" i="17"/>
  <c r="U14" i="17"/>
  <c r="U15" i="17"/>
  <c r="U16" i="17"/>
  <c r="U17" i="17"/>
  <c r="U18" i="17"/>
  <c r="U6" i="17"/>
  <c r="X6" i="17"/>
  <c r="T6" i="17"/>
  <c r="T23" i="15" l="1"/>
  <c r="S23" i="15"/>
  <c r="E23" i="15"/>
  <c r="Z23" i="15" s="1"/>
  <c r="D23" i="15"/>
  <c r="Y23" i="15" s="1"/>
  <c r="X23" i="14"/>
  <c r="F23" i="15" s="1"/>
  <c r="U23" i="14"/>
  <c r="C23" i="15" s="1"/>
  <c r="T23" i="14"/>
  <c r="B23" i="15" s="1"/>
  <c r="E7" i="13"/>
  <c r="X7" i="13" s="1"/>
  <c r="E8" i="13"/>
  <c r="D7" i="13"/>
  <c r="W7" i="13" s="1"/>
  <c r="D8" i="13"/>
  <c r="D6" i="13"/>
  <c r="E6" i="13"/>
  <c r="X6" i="13" s="1"/>
  <c r="W6" i="13"/>
  <c r="X8" i="12"/>
  <c r="F8" i="13" s="1"/>
  <c r="U8" i="12"/>
  <c r="C8" i="13" s="1"/>
  <c r="V8" i="13" s="1"/>
  <c r="T8" i="12"/>
  <c r="B8" i="13" s="1"/>
  <c r="U8" i="13" s="1"/>
  <c r="X7" i="12"/>
  <c r="F7" i="13" s="1"/>
  <c r="U7" i="12"/>
  <c r="C7" i="13" s="1"/>
  <c r="V7" i="13" s="1"/>
  <c r="T7" i="12"/>
  <c r="B7" i="13" s="1"/>
  <c r="U7" i="13" s="1"/>
  <c r="X6" i="12"/>
  <c r="F6" i="13" s="1"/>
  <c r="U6" i="12"/>
  <c r="C6" i="13" s="1"/>
  <c r="V6" i="13" s="1"/>
  <c r="T6" i="12"/>
  <c r="B6" i="13" s="1"/>
  <c r="U6" i="13" s="1"/>
  <c r="W23" i="15" l="1"/>
  <c r="X23" i="15"/>
  <c r="U65" i="16"/>
  <c r="V65" i="16"/>
  <c r="Z64" i="16"/>
  <c r="Y64" i="16"/>
  <c r="G57" i="16" l="1"/>
  <c r="H57" i="16"/>
  <c r="I57" i="16"/>
  <c r="J57" i="16"/>
  <c r="K57" i="16"/>
  <c r="L57" i="16"/>
  <c r="M57" i="16"/>
  <c r="N57" i="16"/>
  <c r="O57" i="16"/>
  <c r="P57" i="16"/>
  <c r="Q57" i="16"/>
  <c r="R57" i="16"/>
  <c r="U57" i="16"/>
  <c r="V57" i="16"/>
  <c r="G61" i="16"/>
  <c r="H61" i="16"/>
  <c r="I61" i="16"/>
  <c r="J61" i="16"/>
  <c r="K61" i="16"/>
  <c r="L61" i="16"/>
  <c r="M61" i="16"/>
  <c r="N61" i="16"/>
  <c r="O61" i="16"/>
  <c r="P61" i="16"/>
  <c r="Q61" i="16"/>
  <c r="R61" i="16"/>
  <c r="S61" i="16"/>
  <c r="T61" i="16"/>
  <c r="U61" i="16"/>
  <c r="V61" i="16"/>
  <c r="Y57" i="16"/>
  <c r="Z57" i="16"/>
  <c r="E13" i="16"/>
  <c r="F13" i="16"/>
  <c r="G13" i="16"/>
  <c r="H13" i="16"/>
  <c r="I13" i="16"/>
  <c r="J13" i="16"/>
  <c r="K13" i="16"/>
  <c r="L13" i="16"/>
  <c r="M13" i="16"/>
  <c r="N13" i="16"/>
  <c r="O13" i="16"/>
  <c r="P13" i="16"/>
  <c r="Q13" i="16"/>
  <c r="R13" i="16"/>
  <c r="S13" i="16"/>
  <c r="T13" i="16"/>
  <c r="U13" i="16"/>
  <c r="X13" i="16"/>
  <c r="Y13" i="16"/>
  <c r="D13" i="16"/>
  <c r="F10" i="16"/>
  <c r="I10" i="16"/>
  <c r="L10" i="16"/>
  <c r="O10" i="16"/>
  <c r="R10" i="16"/>
  <c r="U10" i="16"/>
  <c r="X10" i="16"/>
  <c r="Y10" i="16"/>
  <c r="Z65" i="16" l="1"/>
  <c r="Y65" i="16"/>
  <c r="T64" i="16"/>
  <c r="S64" i="16"/>
  <c r="S65" i="16" s="1"/>
  <c r="T65" i="16"/>
  <c r="R65" i="16"/>
  <c r="Q65" i="16"/>
  <c r="P65" i="16"/>
  <c r="O65" i="16"/>
  <c r="N65" i="16"/>
  <c r="M65" i="16"/>
  <c r="L65" i="16"/>
  <c r="K65" i="16"/>
  <c r="J65" i="16"/>
  <c r="I65" i="16"/>
  <c r="H65" i="16"/>
  <c r="G65" i="16"/>
  <c r="Z14" i="16"/>
  <c r="W14" i="16"/>
  <c r="V14" i="16"/>
  <c r="Z15" i="16"/>
  <c r="F64" i="16" s="1"/>
  <c r="W15" i="16"/>
  <c r="E64" i="16" s="1"/>
  <c r="V15" i="16"/>
  <c r="D64" i="16" s="1"/>
  <c r="Y59" i="16"/>
  <c r="Z59" i="16"/>
  <c r="Y60" i="16"/>
  <c r="Z60" i="16"/>
  <c r="E15" i="15"/>
  <c r="E16" i="15"/>
  <c r="Z16" i="15" s="1"/>
  <c r="E17" i="15"/>
  <c r="E18" i="15"/>
  <c r="Z18" i="15" s="1"/>
  <c r="E19" i="15"/>
  <c r="E20" i="15"/>
  <c r="Z20" i="15" s="1"/>
  <c r="E21" i="15"/>
  <c r="E22" i="15"/>
  <c r="D15" i="15"/>
  <c r="Y15" i="15" s="1"/>
  <c r="D16" i="15"/>
  <c r="Y16" i="15" s="1"/>
  <c r="D17" i="15"/>
  <c r="Y17" i="15" s="1"/>
  <c r="D18" i="15"/>
  <c r="Y18" i="15" s="1"/>
  <c r="D19" i="15"/>
  <c r="Y19" i="15" s="1"/>
  <c r="D20" i="15"/>
  <c r="Y20" i="15" s="1"/>
  <c r="D21" i="15"/>
  <c r="Y21" i="15" s="1"/>
  <c r="D22" i="15"/>
  <c r="Y22" i="15" s="1"/>
  <c r="Z11" i="16"/>
  <c r="X55" i="16"/>
  <c r="W55" i="16"/>
  <c r="T56" i="16"/>
  <c r="T57" i="16" s="1"/>
  <c r="S56" i="16"/>
  <c r="S57" i="16" s="1"/>
  <c r="W11" i="16"/>
  <c r="V11" i="16"/>
  <c r="Z12" i="16"/>
  <c r="F60" i="16" s="1"/>
  <c r="W12" i="16"/>
  <c r="E60" i="16" s="1"/>
  <c r="V12" i="16"/>
  <c r="D60" i="16" s="1"/>
  <c r="W8" i="16"/>
  <c r="V8" i="16"/>
  <c r="Z9" i="16"/>
  <c r="T9" i="16"/>
  <c r="T10" i="16" s="1"/>
  <c r="S9" i="16"/>
  <c r="S10" i="16" s="1"/>
  <c r="Q9" i="16"/>
  <c r="Q10" i="16" s="1"/>
  <c r="P9" i="16"/>
  <c r="P10" i="16" s="1"/>
  <c r="N9" i="16"/>
  <c r="N10" i="16" s="1"/>
  <c r="M9" i="16"/>
  <c r="M10" i="16" s="1"/>
  <c r="K9" i="16"/>
  <c r="K10" i="16" s="1"/>
  <c r="J9" i="16"/>
  <c r="J10" i="16" s="1"/>
  <c r="H9" i="16"/>
  <c r="H10" i="16" s="1"/>
  <c r="G9" i="16"/>
  <c r="G10" i="16" s="1"/>
  <c r="E9" i="16"/>
  <c r="D9" i="16"/>
  <c r="D10" i="16" s="1"/>
  <c r="T22" i="15"/>
  <c r="S22" i="15"/>
  <c r="Z22" i="15"/>
  <c r="T21" i="15"/>
  <c r="S21" i="15"/>
  <c r="Z21" i="15"/>
  <c r="T20" i="15"/>
  <c r="S20" i="15"/>
  <c r="T19" i="15"/>
  <c r="S19" i="15"/>
  <c r="Z19" i="15"/>
  <c r="T18" i="15"/>
  <c r="S18" i="15"/>
  <c r="T17" i="15"/>
  <c r="S17" i="15"/>
  <c r="Z17" i="15"/>
  <c r="T16" i="15"/>
  <c r="S16" i="15"/>
  <c r="T15" i="15"/>
  <c r="S15" i="15"/>
  <c r="Z15" i="15"/>
  <c r="V14" i="15"/>
  <c r="U14" i="15"/>
  <c r="T14" i="15"/>
  <c r="S14" i="15"/>
  <c r="S13" i="15"/>
  <c r="S12" i="15"/>
  <c r="Y11" i="15"/>
  <c r="S11" i="15"/>
  <c r="W11" i="15" s="1"/>
  <c r="S10" i="15"/>
  <c r="S9" i="15"/>
  <c r="S8" i="15"/>
  <c r="W8" i="15" s="1"/>
  <c r="Y7" i="15"/>
  <c r="S7" i="15"/>
  <c r="W7" i="15" s="1"/>
  <c r="S6" i="15"/>
  <c r="X22" i="14"/>
  <c r="F22" i="15" s="1"/>
  <c r="U22" i="14"/>
  <c r="C22" i="15" s="1"/>
  <c r="T22" i="14"/>
  <c r="B22" i="15" s="1"/>
  <c r="X21" i="14"/>
  <c r="F21" i="15" s="1"/>
  <c r="U21" i="14"/>
  <c r="C21" i="15" s="1"/>
  <c r="T21" i="14"/>
  <c r="B21" i="15" s="1"/>
  <c r="X20" i="14"/>
  <c r="F20" i="15" s="1"/>
  <c r="U20" i="14"/>
  <c r="C20" i="15" s="1"/>
  <c r="T20" i="14"/>
  <c r="B20" i="15" s="1"/>
  <c r="X19" i="14"/>
  <c r="F19" i="15" s="1"/>
  <c r="U19" i="14"/>
  <c r="C19" i="15" s="1"/>
  <c r="T19" i="14"/>
  <c r="B19" i="15" s="1"/>
  <c r="X18" i="14"/>
  <c r="F18" i="15" s="1"/>
  <c r="U18" i="14"/>
  <c r="C18" i="15" s="1"/>
  <c r="T18" i="14"/>
  <c r="B18" i="15" s="1"/>
  <c r="X17" i="14"/>
  <c r="F17" i="15" s="1"/>
  <c r="U17" i="14"/>
  <c r="C17" i="15" s="1"/>
  <c r="X17" i="15" s="1"/>
  <c r="T17" i="14"/>
  <c r="B17" i="15" s="1"/>
  <c r="X16" i="14"/>
  <c r="F16" i="15" s="1"/>
  <c r="U16" i="14"/>
  <c r="C16" i="15" s="1"/>
  <c r="T16" i="14"/>
  <c r="B16" i="15" s="1"/>
  <c r="X15" i="14"/>
  <c r="F15" i="15" s="1"/>
  <c r="U15" i="14"/>
  <c r="C15" i="15" s="1"/>
  <c r="X15" i="15" s="1"/>
  <c r="T15" i="14"/>
  <c r="B15" i="15" s="1"/>
  <c r="X14" i="14"/>
  <c r="F14" i="15" s="1"/>
  <c r="W14" i="14"/>
  <c r="E14" i="15" s="1"/>
  <c r="V14" i="14"/>
  <c r="D14" i="15" s="1"/>
  <c r="R14" i="14"/>
  <c r="Q14" i="14"/>
  <c r="O14" i="14"/>
  <c r="N14" i="14"/>
  <c r="L14" i="14"/>
  <c r="K14" i="14"/>
  <c r="I14" i="14"/>
  <c r="H14" i="14"/>
  <c r="F14" i="14"/>
  <c r="E14" i="14"/>
  <c r="C14" i="14"/>
  <c r="U14" i="14" s="1"/>
  <c r="C14" i="15" s="1"/>
  <c r="B14" i="14"/>
  <c r="T14" i="14" s="1"/>
  <c r="B14" i="15" s="1"/>
  <c r="T11" i="14"/>
  <c r="X8" i="14"/>
  <c r="T8" i="14"/>
  <c r="X7" i="14"/>
  <c r="T7" i="14"/>
  <c r="W16" i="16" l="1"/>
  <c r="V16" i="16"/>
  <c r="Z16" i="16"/>
  <c r="X20" i="15"/>
  <c r="W14" i="15"/>
  <c r="Y14" i="15"/>
  <c r="W16" i="15"/>
  <c r="W19" i="15"/>
  <c r="W21" i="15"/>
  <c r="X18" i="15"/>
  <c r="Z10" i="16"/>
  <c r="F57" i="16" s="1"/>
  <c r="F56" i="16"/>
  <c r="F63" i="16"/>
  <c r="F65" i="16" s="1"/>
  <c r="Y61" i="16"/>
  <c r="E63" i="16"/>
  <c r="E65" i="16" s="1"/>
  <c r="D63" i="16"/>
  <c r="D65" i="16" s="1"/>
  <c r="X22" i="15"/>
  <c r="Z61" i="16"/>
  <c r="D59" i="16"/>
  <c r="V13" i="16"/>
  <c r="W9" i="16"/>
  <c r="W10" i="16" s="1"/>
  <c r="E10" i="16"/>
  <c r="E59" i="16"/>
  <c r="W13" i="16"/>
  <c r="F59" i="16"/>
  <c r="F61" i="16" s="1"/>
  <c r="Z13" i="16"/>
  <c r="X64" i="16"/>
  <c r="W64" i="16"/>
  <c r="W18" i="15"/>
  <c r="X60" i="16"/>
  <c r="W60" i="16"/>
  <c r="V9" i="16"/>
  <c r="V10" i="16" s="1"/>
  <c r="X16" i="15"/>
  <c r="X19" i="15"/>
  <c r="X21" i="15"/>
  <c r="W15" i="15"/>
  <c r="W17" i="15"/>
  <c r="X14" i="15"/>
  <c r="Z14" i="15"/>
  <c r="W20" i="15"/>
  <c r="W22" i="15"/>
  <c r="W63" i="16" l="1"/>
  <c r="W65" i="16" s="1"/>
  <c r="X63" i="16"/>
  <c r="X65" i="16" s="1"/>
  <c r="X59" i="16"/>
  <c r="X61" i="16" s="1"/>
  <c r="E61" i="16"/>
  <c r="W59" i="16"/>
  <c r="W61" i="16" s="1"/>
  <c r="D61" i="16"/>
  <c r="E56" i="16"/>
  <c r="E57" i="16" s="1"/>
  <c r="D56" i="16"/>
  <c r="D57" i="16" s="1"/>
  <c r="X56" i="16" l="1"/>
  <c r="W56" i="16"/>
  <c r="P37" i="16"/>
  <c r="W57" i="16" l="1"/>
  <c r="X57" i="16"/>
</calcChain>
</file>

<file path=xl/sharedStrings.xml><?xml version="1.0" encoding="utf-8"?>
<sst xmlns="http://schemas.openxmlformats.org/spreadsheetml/2006/main" count="626" uniqueCount="119">
  <si>
    <t>Schuljahr</t>
  </si>
  <si>
    <t>5. Jahrgang</t>
  </si>
  <si>
    <t>6. Jahrgang</t>
  </si>
  <si>
    <t>7. Jahrgang</t>
  </si>
  <si>
    <t>8. Jahrgang</t>
  </si>
  <si>
    <t>9. Jahrgang</t>
  </si>
  <si>
    <t>10. Jahrgang</t>
  </si>
  <si>
    <t>Kl.</t>
  </si>
  <si>
    <t>Sch.</t>
  </si>
  <si>
    <t xml:space="preserve"> Kl.</t>
  </si>
  <si>
    <t>Friedensschule</t>
  </si>
  <si>
    <t>Lfd.
Nr.</t>
  </si>
  <si>
    <t>gesamt</t>
  </si>
  <si>
    <t>Schülerinnen und Schüler S I</t>
  </si>
  <si>
    <t>2007/2008</t>
  </si>
  <si>
    <t>w.</t>
  </si>
  <si>
    <t>11. JG</t>
  </si>
  <si>
    <t>12. JG</t>
  </si>
  <si>
    <t>13. JG</t>
  </si>
  <si>
    <t>1.8.      Gesamtschule</t>
  </si>
  <si>
    <t>Schülerinnen und Schüler S II</t>
  </si>
  <si>
    <t>Schülerinnen und Schüler
S I und S II</t>
  </si>
  <si>
    <t xml:space="preserve"> gesamt</t>
  </si>
  <si>
    <t>2009/2010</t>
  </si>
  <si>
    <t>2010/2011</t>
  </si>
  <si>
    <t>2011/2012</t>
  </si>
  <si>
    <t>2012/2013</t>
  </si>
  <si>
    <t>EF (G8)</t>
  </si>
  <si>
    <t>In der Gesamtschule können alle Abschlüsse der Sekundarstufe I erworben werden:</t>
  </si>
  <si>
    <t>Die gymnasiale Oberstufe setzt den Bildungsgang der Klassen 5 bis 10 fort. Es gibt eine einheitliche gymnasiale Oberstufe an Gesamtschulen und Gymnasien.</t>
  </si>
  <si>
    <t xml:space="preserve">Im 13-jährigen Bildungsgang umfasst die Oberstufe die Jahrgangsstufen 11 bis 13. </t>
  </si>
  <si>
    <t>Das bedeutet, im verkürzten Bildungsgang gehen die Schülerinnen und Schüler mit der Versetzung am Ende der Klasse 9 in die Einführungsphase</t>
  </si>
  <si>
    <t xml:space="preserve">der gymnasialen Oberstufe ( JG - Stufe 10) über, die mit der zweijährigen Qualifikationsphase ( JG - Stufe 11 und JG - Stufe 12) fortgesetzt wird. </t>
  </si>
  <si>
    <t>Jg.</t>
  </si>
  <si>
    <t>Abschlüsse und Berechtigungen</t>
  </si>
  <si>
    <t>ohne Abschluss</t>
  </si>
  <si>
    <t>Hauptschulabschluss</t>
  </si>
  <si>
    <t>Abitur
Qualifikations-
phase</t>
  </si>
  <si>
    <t>Einführungs-
phase</t>
  </si>
  <si>
    <t>Gesamtschule/Gymnasium
gymnasiale Oberstufe</t>
  </si>
  <si>
    <t>Quellle: Ministerium für Schule und Weiterbildung des Landes NRW</t>
  </si>
  <si>
    <t>Berufskolleg
berufliches
Gymnasium</t>
  </si>
  <si>
    <t>Berufskolleg
Berufsschule
Berufsfach-
schule
Fachoberschule</t>
  </si>
  <si>
    <t>Berufsabschluss</t>
  </si>
  <si>
    <t>Abitur und berufl.Kenntnisse
Qualifikationsphase</t>
  </si>
  <si>
    <t>Jahrgang</t>
  </si>
  <si>
    <t>Berufsabschluss
Mittlerer Schulabschluss
Fachhoch-
schulreife</t>
  </si>
  <si>
    <t>1.8.2    Bildungswege in den Sekundarstufen I und II</t>
  </si>
  <si>
    <t>Einführungsphase</t>
  </si>
  <si>
    <t>Die gymnasiale Oberstufe setzt den Bildungsgang der Klassen 5 bis 10 fort. 
Es gibt eine einheitliche gymnasiale Oberstufe an Gesamtschulen und Gymnasien. 
Das bedeutet, im verkürzten Bildungsgang gehen die Schülerinnen und Schüler mit der Versetzung am Ende der Klasse 9 in die Einführungsphase der gymnasialen Oberstufe (Jahrgangsstufe 10) über, die mit der zweijährigen Qualifikationsphase (Jahrgangsstufen 11 und 12) fortgesetzt wird.
Im 13-jährigen Bildungsgang umfasst die Oberstufe die Jahrgangsstufen 11 bis 13.</t>
  </si>
  <si>
    <r>
      <t>G9</t>
    </r>
    <r>
      <rPr>
        <sz val="10"/>
        <rFont val="Arial"/>
        <family val="2"/>
      </rPr>
      <t xml:space="preserve">
Gesamtschule/Gymnasium
gymnasiale Oberstufe</t>
    </r>
  </si>
  <si>
    <r>
      <t>G8</t>
    </r>
    <r>
      <rPr>
        <sz val="10"/>
        <rFont val="Arial"/>
        <family val="2"/>
      </rPr>
      <t xml:space="preserve">
Gesamtschule/Gymnasium
gymnasiale Oberstufe</t>
    </r>
  </si>
  <si>
    <r>
      <t xml:space="preserve">● mittlerer Schulabschluss ( Fachoberschulreife) </t>
    </r>
    <r>
      <rPr>
        <b/>
        <sz val="10"/>
        <rFont val="Arial"/>
        <family val="2"/>
      </rPr>
      <t>mit</t>
    </r>
    <r>
      <rPr>
        <sz val="10"/>
        <rFont val="Arial"/>
        <family val="2"/>
      </rPr>
      <t xml:space="preserve"> Berechtigung zum Besuch    
   der gymnasialen Oberstufe,
● ggf. </t>
    </r>
    <r>
      <rPr>
        <b/>
        <sz val="10"/>
        <rFont val="Arial"/>
        <family val="2"/>
      </rPr>
      <t>Fortsetzung</t>
    </r>
    <r>
      <rPr>
        <sz val="10"/>
        <rFont val="Arial"/>
        <family val="2"/>
      </rPr>
      <t xml:space="preserve"> der Schullaufbahn in der </t>
    </r>
    <r>
      <rPr>
        <b/>
        <sz val="10"/>
        <rFont val="Arial"/>
        <family val="2"/>
      </rPr>
      <t>Qualifizierungsphase</t>
    </r>
    <r>
      <rPr>
        <sz val="10"/>
        <rFont val="Arial"/>
        <family val="2"/>
      </rPr>
      <t xml:space="preserve">
   (bei  guten Leistungen und einer 2. Fremdsprache ab Klase 6),     
● Hauptschulabschluss nach Klasse 10 </t>
    </r>
    <r>
      <rPr>
        <b/>
        <sz val="10"/>
        <rFont val="Arial"/>
        <family val="2"/>
      </rPr>
      <t>ohne</t>
    </r>
    <r>
      <rPr>
        <sz val="10"/>
        <rFont val="Arial"/>
        <family val="2"/>
      </rPr>
      <t xml:space="preserve"> Berechtigung zum Besuch
   der gymnasialen Oberstufe,
● Mittlerer Schulabschluss (Fachoberschulreife) </t>
    </r>
    <r>
      <rPr>
        <b/>
        <sz val="10"/>
        <rFont val="Arial"/>
        <family val="2"/>
      </rPr>
      <t>ohne</t>
    </r>
    <r>
      <rPr>
        <sz val="10"/>
        <rFont val="Arial"/>
        <family val="2"/>
      </rPr>
      <t xml:space="preserve"> Berechtigung zum
   Besuch der gymnasialen Oberstufe</t>
    </r>
  </si>
  <si>
    <t>Abitur
Qualifikationsphase</t>
  </si>
  <si>
    <t>Q1</t>
  </si>
  <si>
    <t>Schülerinnen 
und Schüler S I</t>
  </si>
  <si>
    <t>der Hauptschulabschluss, der Hauptschulabschluss nach Klasse 10 und der mittlere Schulabschluss (Fachoberschulreife) nach Klasse 10.</t>
  </si>
  <si>
    <r>
      <t xml:space="preserve">Mittlerer Schulabschluss (Fachoberschulreife), Hauptschulabschluss nach Klasse 10, 
ggf. </t>
    </r>
    <r>
      <rPr>
        <b/>
        <sz val="10"/>
        <rFont val="Arial"/>
        <family val="2"/>
      </rPr>
      <t>Fortsetzung</t>
    </r>
    <r>
      <rPr>
        <sz val="10"/>
        <rFont val="Arial"/>
        <family val="2"/>
      </rPr>
      <t xml:space="preserve"> der Schullaufbahn in der </t>
    </r>
    <r>
      <rPr>
        <b/>
        <sz val="10"/>
        <rFont val="Arial"/>
        <family val="2"/>
      </rPr>
      <t>Qualifikationsphase</t>
    </r>
    <r>
      <rPr>
        <sz val="10"/>
        <rFont val="Arial"/>
        <family val="2"/>
      </rPr>
      <t xml:space="preserve"> (bei guten Leistungen und einer 2. Fremdsprache ab Klasse 6) oder mittlerer Schulabschluss ( Fachoberschulreife) </t>
    </r>
    <r>
      <rPr>
        <b/>
        <sz val="10"/>
        <rFont val="Arial"/>
        <family val="2"/>
      </rPr>
      <t>mit</t>
    </r>
    <r>
      <rPr>
        <sz val="10"/>
        <rFont val="Arial"/>
        <family val="2"/>
      </rPr>
      <t xml:space="preserve"> Berechtigung zum Besuch der gymnasialen Oberstufe</t>
    </r>
  </si>
  <si>
    <t>zur Zeit nicht in der Statistik</t>
  </si>
  <si>
    <t>Gesamtschulen</t>
  </si>
  <si>
    <t>Gesamtschule Münster-Mitte</t>
  </si>
  <si>
    <t>nicht für die Oktoberstatistik</t>
  </si>
  <si>
    <t>2013/2014</t>
  </si>
  <si>
    <t>Quelle: Ministerium für Schule und Weiterbildung des Landes NRW</t>
  </si>
  <si>
    <t>Schüler/innen- und Klassenzahlen der bischöflichen Gesamtschule, Sekundarstufe I</t>
  </si>
  <si>
    <t>1997/1998</t>
  </si>
  <si>
    <t>1998/1999</t>
  </si>
  <si>
    <t>1999/2000</t>
  </si>
  <si>
    <t>2000/2001</t>
  </si>
  <si>
    <t>2001/2002</t>
  </si>
  <si>
    <t>2002/2003</t>
  </si>
  <si>
    <t>2003/2004</t>
  </si>
  <si>
    <t>2004/2005</t>
  </si>
  <si>
    <t>2005/2006</t>
  </si>
  <si>
    <t>2006/2007</t>
  </si>
  <si>
    <t>2008/2009</t>
  </si>
  <si>
    <t>Schüler/innen- und Klassenzahlen der bischöflichen Gesamtschule, Sekundarstufen I und II</t>
  </si>
  <si>
    <t>Q2</t>
  </si>
  <si>
    <r>
      <t xml:space="preserve">Friedensschule
</t>
    </r>
    <r>
      <rPr>
        <sz val="10"/>
        <rFont val="Arial"/>
        <family val="2"/>
      </rPr>
      <t>Bischöfliche Gesamtschule</t>
    </r>
  </si>
  <si>
    <r>
      <t xml:space="preserve">Gesamtschule Münster-Mitte
</t>
    </r>
    <r>
      <rPr>
        <sz val="10"/>
        <rFont val="Arial"/>
        <family val="2"/>
      </rPr>
      <t>Städtische Gesamtschule</t>
    </r>
  </si>
  <si>
    <t>2014/2015</t>
  </si>
  <si>
    <t>Gesamtschulen gesamt</t>
  </si>
  <si>
    <t xml:space="preserve">Gesamtschulen  </t>
  </si>
  <si>
    <t>Friedensschule:                             Integrationsklassen in den Jahrgängen 5, 6, 8 - 10</t>
  </si>
  <si>
    <t>Gesamtschule Münster-Mitte:       Integrationsklassen in allen Jahrgängen</t>
  </si>
  <si>
    <r>
      <t>Schülerinnen und Schüler S II</t>
    </r>
    <r>
      <rPr>
        <vertAlign val="superscript"/>
        <sz val="12"/>
        <rFont val="Arial"/>
        <family val="2"/>
      </rPr>
      <t xml:space="preserve"> 2)</t>
    </r>
  </si>
  <si>
    <t>1.10      Gesamtschulen in städtischer und anderer Trägerschaft</t>
  </si>
  <si>
    <t>● der Hauptschulabschluss, 
● der Hauptschulabschluss nach Klasse 10 und 
● der mittlere Schulabschluss mit und ohne Berechtigung zum Besuch der gymnasialen Oberstufe</t>
  </si>
  <si>
    <t>1.10     Gesamtschule</t>
  </si>
  <si>
    <t>1.10.0  Bildungswege in den Sekundarstufen I und II</t>
  </si>
  <si>
    <t>Schüler/innen- und Klassenzahlen der städtischen Gesamtschule Münster-Mitte, Sekundarstufe I</t>
  </si>
  <si>
    <t>Schüler/innen- und Klassenzahlen der Montessori-Schule Münster e. V.</t>
  </si>
  <si>
    <t>darunter Ausländer</t>
  </si>
  <si>
    <r>
      <t xml:space="preserve">2) </t>
    </r>
    <r>
      <rPr>
        <sz val="10"/>
        <rFont val="Arial"/>
        <family val="2"/>
      </rPr>
      <t>EF =  Einführungsphase ; Q1 und Q2 = Qualifizierungsphase der gymnasialen Oberstufe (G8)</t>
    </r>
  </si>
  <si>
    <r>
      <t>2)</t>
    </r>
    <r>
      <rPr>
        <sz val="10"/>
        <rFont val="Arial"/>
        <family val="2"/>
      </rPr>
      <t xml:space="preserve"> EF =  Einführungsphase ; Q1 und Q2 = Qualifizierungsphase der gymnasialen Oberstufe (G8)</t>
    </r>
  </si>
  <si>
    <r>
      <t>1)</t>
    </r>
    <r>
      <rPr>
        <sz val="11"/>
        <rFont val="Arial"/>
        <family val="2"/>
      </rPr>
      <t xml:space="preserve"> Der Unterricht wird in jahrgangsgemischten Klassen erteilt; siehe auch 1.2.2 Grundschulen in anderer Trägerschaft.
</t>
    </r>
    <r>
      <rPr>
        <vertAlign val="superscript"/>
        <sz val="11"/>
        <rFont val="Arial"/>
        <family val="2"/>
      </rPr>
      <t/>
    </r>
  </si>
  <si>
    <r>
      <t xml:space="preserve">2) </t>
    </r>
    <r>
      <rPr>
        <sz val="11"/>
        <rFont val="Arial"/>
        <family val="2"/>
      </rPr>
      <t>EF =  Einführungsphase ; Q1 und Q2 = Qualifizierungsphase der gymnasialen Oberstufe (G8)</t>
    </r>
  </si>
  <si>
    <t>Schülerinnen 
und Schüler S I und S II</t>
  </si>
  <si>
    <t>Schülerinnen
und Schüler S I</t>
  </si>
  <si>
    <t>darunter 
Ausländer</t>
  </si>
  <si>
    <t>darunter
Ausländer</t>
  </si>
  <si>
    <t>2015/2016</t>
  </si>
  <si>
    <t>2016/2017</t>
  </si>
  <si>
    <r>
      <t xml:space="preserve">Gesamtschule Münster-Ost
</t>
    </r>
    <r>
      <rPr>
        <sz val="10"/>
        <rFont val="Arial"/>
        <family val="2"/>
      </rPr>
      <t>Städtische Gesamtschule</t>
    </r>
  </si>
  <si>
    <t>Gesamtschule Münster-Ost
Städtische Gesamtschule</t>
  </si>
  <si>
    <t>Städtische Gesamtschulen gesamt</t>
  </si>
  <si>
    <t>Schüler/innen- und Klassenzahlen der städtischen Gesamtschulen, Sekundarstufe I</t>
  </si>
  <si>
    <t>Schüler/innen- und Klassenzahlen der städtischen Gesamtschulen, Sekundarstufen I und II</t>
  </si>
  <si>
    <t>2017/2018</t>
  </si>
  <si>
    <t>2018/2019</t>
  </si>
  <si>
    <t>Mathilde-Anneke-Gesamtschule</t>
  </si>
  <si>
    <t>2019/2020</t>
  </si>
  <si>
    <t>2020/2021</t>
  </si>
  <si>
    <r>
      <t>Friedensschule</t>
    </r>
    <r>
      <rPr>
        <vertAlign val="superscript"/>
        <sz val="12"/>
        <rFont val="Arial"/>
        <family val="2"/>
      </rPr>
      <t>3)</t>
    </r>
    <r>
      <rPr>
        <sz val="12"/>
        <rFont val="Arial"/>
        <family val="2"/>
      </rPr>
      <t xml:space="preserve">
</t>
    </r>
    <r>
      <rPr>
        <sz val="10"/>
        <rFont val="Arial"/>
        <family val="2"/>
      </rPr>
      <t>Bischöfliche Gesamtschule</t>
    </r>
  </si>
  <si>
    <r>
      <rPr>
        <vertAlign val="superscript"/>
        <sz val="11"/>
        <rFont val="Arial"/>
        <family val="2"/>
      </rPr>
      <t>3)</t>
    </r>
    <r>
      <rPr>
        <sz val="11"/>
        <rFont val="Arial"/>
        <family val="2"/>
      </rPr>
      <t xml:space="preserve"> In den Jahrgängen 12 und 13 werden einige Schülerinnen und Schüler beschult, die ein Abitur nach 12 Jahren (G8) anstreben. Aufgrund geringer Fallzahlen werden diese nicht gesondert ausgewiesen.</t>
    </r>
  </si>
  <si>
    <t>2021/2022</t>
  </si>
  <si>
    <r>
      <rPr>
        <vertAlign val="superscript"/>
        <sz val="11"/>
        <rFont val="Arial"/>
        <family val="2"/>
      </rPr>
      <t>3)</t>
    </r>
    <r>
      <rPr>
        <sz val="11"/>
        <rFont val="Arial"/>
        <family val="2"/>
      </rPr>
      <t xml:space="preserve"> Im Jahrgang 13 werden einige Schülerinnen und Schüler beschult, die ein Abitur nach 12 Jahren (G8) anstreben. Aufgrund geringer Fallzahlen werden diese nicht gesondert ausgewiesen.</t>
    </r>
  </si>
  <si>
    <t xml:space="preserve">EF </t>
  </si>
  <si>
    <t>1.10.1   Schüler/innen- und Klassenzahlen, Sekundarstufen I und II ab dem Schuljahr 2012/2013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</si>
</sst>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##\ ###\ ;\-###\ ###\ ;\-\ "/>
    <numFmt numFmtId="165" formatCode="0_ ;\-0\ "/>
  </numFmts>
  <fonts count="15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vertAlign val="superscript"/>
      <sz val="12"/>
      <name val="Arial"/>
      <family val="2"/>
    </font>
    <font>
      <vertAlign val="superscript"/>
      <sz val="10"/>
      <name val="Arial"/>
      <family val="2"/>
    </font>
    <font>
      <sz val="9"/>
      <name val="Arial"/>
      <family val="2"/>
    </font>
    <font>
      <vertAlign val="superscript"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</fills>
  <borders count="7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 diagonalUp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433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8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horizontal="center"/>
    </xf>
    <xf numFmtId="0" fontId="3" fillId="0" borderId="0" xfId="0" applyFont="1"/>
    <xf numFmtId="0" fontId="3" fillId="0" borderId="8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3" fontId="2" fillId="0" borderId="0" xfId="0" applyNumberFormat="1" applyFont="1" applyAlignment="1">
      <alignment horizontal="center"/>
    </xf>
    <xf numFmtId="3" fontId="2" fillId="0" borderId="0" xfId="0" applyNumberFormat="1" applyFont="1"/>
    <xf numFmtId="0" fontId="0" fillId="0" borderId="15" xfId="0" applyBorder="1"/>
    <xf numFmtId="0" fontId="0" fillId="0" borderId="6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3" borderId="18" xfId="0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0" fillId="0" borderId="21" xfId="0" applyBorder="1"/>
    <xf numFmtId="0" fontId="0" fillId="0" borderId="22" xfId="0" applyBorder="1"/>
    <xf numFmtId="0" fontId="0" fillId="0" borderId="0" xfId="0" applyAlignment="1"/>
    <xf numFmtId="0" fontId="0" fillId="0" borderId="23" xfId="0" applyBorder="1" applyAlignment="1">
      <alignment horizontal="center"/>
    </xf>
    <xf numFmtId="0" fontId="0" fillId="0" borderId="24" xfId="0" applyBorder="1"/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/>
    <xf numFmtId="0" fontId="0" fillId="0" borderId="17" xfId="0" applyBorder="1"/>
    <xf numFmtId="0" fontId="1" fillId="0" borderId="0" xfId="0" applyFont="1"/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0" fillId="0" borderId="25" xfId="0" applyBorder="1"/>
    <xf numFmtId="0" fontId="0" fillId="0" borderId="4" xfId="0" applyBorder="1"/>
    <xf numFmtId="0" fontId="11" fillId="0" borderId="0" xfId="0" applyFont="1"/>
    <xf numFmtId="3" fontId="3" fillId="0" borderId="5" xfId="0" applyNumberFormat="1" applyFont="1" applyBorder="1" applyAlignment="1">
      <alignment horizontal="center" vertical="center"/>
    </xf>
    <xf numFmtId="0" fontId="0" fillId="4" borderId="0" xfId="0" applyFill="1"/>
    <xf numFmtId="0" fontId="0" fillId="5" borderId="0" xfId="0" applyFill="1"/>
    <xf numFmtId="0" fontId="1" fillId="0" borderId="33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3" fontId="3" fillId="0" borderId="29" xfId="0" applyNumberFormat="1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54" xfId="0" applyFont="1" applyFill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3" fontId="3" fillId="0" borderId="54" xfId="0" applyNumberFormat="1" applyFont="1" applyBorder="1" applyAlignment="1">
      <alignment horizontal="center" vertical="center"/>
    </xf>
    <xf numFmtId="3" fontId="1" fillId="0" borderId="36" xfId="0" applyNumberFormat="1" applyFont="1" applyBorder="1" applyAlignment="1">
      <alignment horizontal="center" vertical="center"/>
    </xf>
    <xf numFmtId="3" fontId="3" fillId="0" borderId="8" xfId="0" applyNumberFormat="1" applyFont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" fillId="0" borderId="0" xfId="0" applyFont="1" applyAlignment="1" applyProtection="1">
      <alignment horizontal="center" vertical="center" wrapText="1"/>
    </xf>
    <xf numFmtId="0" fontId="1" fillId="0" borderId="0" xfId="0" applyFont="1" applyAlignment="1" applyProtection="1">
      <alignment vertical="center" wrapText="1"/>
    </xf>
    <xf numFmtId="0" fontId="1" fillId="0" borderId="0" xfId="0" applyFont="1" applyAlignment="1" applyProtection="1">
      <alignment horizontal="center"/>
    </xf>
    <xf numFmtId="0" fontId="1" fillId="0" borderId="46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3" fontId="3" fillId="0" borderId="41" xfId="0" applyNumberFormat="1" applyFont="1" applyBorder="1" applyAlignment="1">
      <alignment horizontal="center" vertical="center"/>
    </xf>
    <xf numFmtId="3" fontId="1" fillId="0" borderId="41" xfId="0" applyNumberFormat="1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3" fontId="3" fillId="0" borderId="34" xfId="0" applyNumberFormat="1" applyFont="1" applyBorder="1" applyAlignment="1">
      <alignment horizontal="center" vertical="center"/>
    </xf>
    <xf numFmtId="3" fontId="1" fillId="0" borderId="34" xfId="0" applyNumberFormat="1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3" fontId="3" fillId="0" borderId="35" xfId="0" applyNumberFormat="1" applyFont="1" applyBorder="1" applyAlignment="1">
      <alignment horizontal="center" vertical="center"/>
    </xf>
    <xf numFmtId="3" fontId="1" fillId="0" borderId="35" xfId="0" applyNumberFormat="1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0" xfId="0" applyFont="1" applyBorder="1"/>
    <xf numFmtId="0" fontId="1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3" fontId="3" fillId="0" borderId="40" xfId="0" applyNumberFormat="1" applyFont="1" applyBorder="1" applyAlignment="1">
      <alignment horizontal="center" vertical="center"/>
    </xf>
    <xf numFmtId="3" fontId="1" fillId="0" borderId="52" xfId="0" applyNumberFormat="1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7" xfId="0" applyFont="1" applyBorder="1" applyAlignment="1">
      <alignment horizontal="center" vertical="center"/>
    </xf>
    <xf numFmtId="3" fontId="1" fillId="0" borderId="0" xfId="0" applyNumberFormat="1" applyFont="1" applyAlignment="1">
      <alignment horizontal="center"/>
    </xf>
    <xf numFmtId="0" fontId="1" fillId="0" borderId="12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3" fontId="3" fillId="0" borderId="41" xfId="0" applyNumberFormat="1" applyFont="1" applyBorder="1" applyAlignment="1">
      <alignment horizontal="center"/>
    </xf>
    <xf numFmtId="3" fontId="1" fillId="0" borderId="41" xfId="0" applyNumberFormat="1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58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3" fillId="0" borderId="60" xfId="0" applyFont="1" applyBorder="1" applyAlignment="1">
      <alignment horizontal="center"/>
    </xf>
    <xf numFmtId="3" fontId="3" fillId="0" borderId="46" xfId="0" applyNumberFormat="1" applyFont="1" applyBorder="1" applyAlignment="1">
      <alignment horizontal="center"/>
    </xf>
    <xf numFmtId="0" fontId="1" fillId="0" borderId="59" xfId="0" applyFont="1" applyBorder="1" applyAlignment="1">
      <alignment horizontal="center"/>
    </xf>
    <xf numFmtId="3" fontId="3" fillId="0" borderId="34" xfId="0" applyNumberFormat="1" applyFont="1" applyBorder="1" applyAlignment="1">
      <alignment horizontal="center"/>
    </xf>
    <xf numFmtId="3" fontId="1" fillId="0" borderId="34" xfId="0" applyNumberFormat="1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3" fontId="3" fillId="0" borderId="17" xfId="0" applyNumberFormat="1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3" fontId="3" fillId="0" borderId="35" xfId="0" applyNumberFormat="1" applyFont="1" applyBorder="1" applyAlignment="1">
      <alignment horizontal="center"/>
    </xf>
    <xf numFmtId="3" fontId="1" fillId="0" borderId="35" xfId="0" applyNumberFormat="1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3" fontId="3" fillId="0" borderId="23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3" fontId="1" fillId="0" borderId="33" xfId="0" applyNumberFormat="1" applyFont="1" applyBorder="1" applyAlignment="1">
      <alignment horizontal="center" vertical="center"/>
    </xf>
    <xf numFmtId="3" fontId="3" fillId="0" borderId="17" xfId="0" applyNumberFormat="1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3" fontId="1" fillId="0" borderId="33" xfId="0" applyNumberFormat="1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1" fillId="0" borderId="55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49" xfId="0" applyFont="1" applyFill="1" applyBorder="1" applyAlignment="1">
      <alignment horizontal="center" vertical="center"/>
    </xf>
    <xf numFmtId="0" fontId="3" fillId="0" borderId="9" xfId="0" applyFont="1" applyBorder="1" applyAlignment="1" applyProtection="1">
      <alignment horizontal="center" vertical="center" wrapText="1"/>
    </xf>
    <xf numFmtId="0" fontId="6" fillId="0" borderId="0" xfId="0" applyFont="1" applyAlignment="1">
      <alignment horizontal="left"/>
    </xf>
    <xf numFmtId="0" fontId="1" fillId="0" borderId="11" xfId="0" applyFont="1" applyFill="1" applyBorder="1" applyAlignment="1">
      <alignment horizontal="center" vertical="center"/>
    </xf>
    <xf numFmtId="3" fontId="1" fillId="0" borderId="8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3" fontId="3" fillId="0" borderId="42" xfId="0" applyNumberFormat="1" applyFont="1" applyBorder="1" applyAlignment="1">
      <alignment horizontal="center" vertical="center"/>
    </xf>
    <xf numFmtId="3" fontId="1" fillId="0" borderId="40" xfId="0" applyNumberFormat="1" applyFont="1" applyBorder="1" applyAlignment="1">
      <alignment horizontal="center" vertical="center"/>
    </xf>
    <xf numFmtId="3" fontId="1" fillId="0" borderId="38" xfId="0" applyNumberFormat="1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1" fillId="0" borderId="4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3" fillId="0" borderId="40" xfId="0" applyFont="1" applyBorder="1" applyAlignment="1" applyProtection="1">
      <alignment horizontal="center" vertical="center" wrapText="1"/>
    </xf>
    <xf numFmtId="0" fontId="2" fillId="2" borderId="50" xfId="0" applyFont="1" applyFill="1" applyBorder="1" applyAlignment="1" applyProtection="1">
      <alignment horizontal="center" vertical="center" wrapText="1"/>
    </xf>
    <xf numFmtId="0" fontId="3" fillId="0" borderId="49" xfId="0" applyFont="1" applyBorder="1" applyAlignment="1" applyProtection="1">
      <alignment horizontal="center" vertical="center" wrapText="1"/>
    </xf>
    <xf numFmtId="0" fontId="3" fillId="0" borderId="50" xfId="0" applyFont="1" applyBorder="1" applyAlignment="1" applyProtection="1">
      <alignment horizontal="center" vertical="center"/>
    </xf>
    <xf numFmtId="0" fontId="3" fillId="0" borderId="40" xfId="0" applyFont="1" applyBorder="1" applyAlignment="1" applyProtection="1">
      <alignment horizontal="center" vertical="center"/>
    </xf>
    <xf numFmtId="0" fontId="3" fillId="0" borderId="42" xfId="0" applyFont="1" applyBorder="1" applyAlignment="1" applyProtection="1">
      <alignment horizontal="center" vertical="center" wrapText="1"/>
    </xf>
    <xf numFmtId="0" fontId="3" fillId="0" borderId="57" xfId="0" applyFont="1" applyBorder="1" applyAlignment="1" applyProtection="1">
      <alignment horizontal="center" vertical="center"/>
    </xf>
    <xf numFmtId="0" fontId="1" fillId="2" borderId="50" xfId="0" applyFont="1" applyFill="1" applyBorder="1" applyAlignment="1" applyProtection="1">
      <alignment horizontal="center" vertical="center" wrapText="1"/>
    </xf>
    <xf numFmtId="0" fontId="1" fillId="0" borderId="51" xfId="0" applyFont="1" applyBorder="1" applyAlignment="1" applyProtection="1">
      <alignment horizontal="center" vertical="center" wrapText="1"/>
    </xf>
    <xf numFmtId="0" fontId="1" fillId="0" borderId="40" xfId="0" applyFont="1" applyBorder="1" applyAlignment="1" applyProtection="1">
      <alignment horizontal="center" vertical="center"/>
    </xf>
    <xf numFmtId="0" fontId="1" fillId="0" borderId="51" xfId="0" applyFont="1" applyBorder="1" applyAlignment="1" applyProtection="1">
      <alignment horizontal="center" vertical="center"/>
    </xf>
    <xf numFmtId="0" fontId="1" fillId="0" borderId="50" xfId="0" applyFont="1" applyBorder="1" applyAlignment="1" applyProtection="1">
      <alignment horizontal="center" vertical="center" wrapText="1"/>
    </xf>
    <xf numFmtId="0" fontId="2" fillId="0" borderId="27" xfId="0" applyFont="1" applyBorder="1" applyAlignment="1" applyProtection="1">
      <alignment vertical="center"/>
    </xf>
    <xf numFmtId="0" fontId="2" fillId="0" borderId="48" xfId="0" applyFont="1" applyBorder="1" applyAlignment="1" applyProtection="1">
      <alignment vertical="center"/>
    </xf>
    <xf numFmtId="0" fontId="3" fillId="0" borderId="13" xfId="0" applyFont="1" applyBorder="1" applyAlignment="1" applyProtection="1">
      <alignment horizontal="center" vertical="center"/>
    </xf>
    <xf numFmtId="0" fontId="2" fillId="0" borderId="28" xfId="0" applyFont="1" applyBorder="1" applyAlignment="1" applyProtection="1">
      <alignment vertical="center"/>
    </xf>
    <xf numFmtId="0" fontId="3" fillId="0" borderId="32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0" fontId="1" fillId="0" borderId="53" xfId="0" applyFont="1" applyBorder="1" applyAlignment="1" applyProtection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40" xfId="0" applyFont="1" applyBorder="1" applyAlignment="1" applyProtection="1">
      <alignment horizontal="center" vertical="center" wrapText="1"/>
    </xf>
    <xf numFmtId="0" fontId="3" fillId="0" borderId="40" xfId="0" applyFont="1" applyBorder="1" applyAlignment="1" applyProtection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1" fillId="0" borderId="27" xfId="0" applyFont="1" applyBorder="1" applyAlignment="1" applyProtection="1">
      <alignment vertical="center"/>
    </xf>
    <xf numFmtId="0" fontId="1" fillId="0" borderId="69" xfId="0" applyFont="1" applyBorder="1" applyAlignment="1" applyProtection="1">
      <alignment horizontal="center" vertical="center"/>
    </xf>
    <xf numFmtId="0" fontId="1" fillId="0" borderId="8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3" fontId="1" fillId="0" borderId="36" xfId="0" applyNumberFormat="1" applyFont="1" applyFill="1" applyBorder="1" applyAlignment="1">
      <alignment horizontal="center" vertical="center"/>
    </xf>
    <xf numFmtId="0" fontId="3" fillId="0" borderId="6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3" fontId="1" fillId="0" borderId="11" xfId="0" applyNumberFormat="1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164" fontId="6" fillId="0" borderId="34" xfId="0" applyNumberFormat="1" applyFont="1" applyFill="1" applyBorder="1" applyAlignment="1">
      <alignment horizontal="center" vertical="center"/>
    </xf>
    <xf numFmtId="3" fontId="6" fillId="0" borderId="34" xfId="0" applyNumberFormat="1" applyFont="1" applyFill="1" applyBorder="1" applyAlignment="1">
      <alignment horizontal="center" vertical="center"/>
    </xf>
    <xf numFmtId="3" fontId="5" fillId="0" borderId="34" xfId="0" applyNumberFormat="1" applyFont="1" applyFill="1" applyBorder="1" applyAlignment="1">
      <alignment horizontal="center" vertical="center"/>
    </xf>
    <xf numFmtId="164" fontId="5" fillId="0" borderId="34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/>
    <xf numFmtId="0" fontId="12" fillId="0" borderId="34" xfId="0" applyFont="1" applyFill="1" applyBorder="1" applyAlignment="1"/>
    <xf numFmtId="0" fontId="5" fillId="0" borderId="17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Fill="1"/>
    <xf numFmtId="0" fontId="5" fillId="0" borderId="0" xfId="0" applyFont="1" applyFill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left" vertical="center" wrapText="1"/>
    </xf>
    <xf numFmtId="0" fontId="6" fillId="0" borderId="35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34" xfId="0" applyFont="1" applyFill="1" applyBorder="1" applyAlignment="1">
      <alignment horizontal="left" vertical="center" wrapText="1"/>
    </xf>
    <xf numFmtId="0" fontId="5" fillId="0" borderId="3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40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left" vertical="center"/>
    </xf>
    <xf numFmtId="3" fontId="6" fillId="0" borderId="8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vertical="center"/>
    </xf>
    <xf numFmtId="0" fontId="5" fillId="0" borderId="3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14" fillId="0" borderId="35" xfId="0" applyFont="1" applyFill="1" applyBorder="1" applyAlignment="1">
      <alignment horizontal="left" vertical="center" wrapText="1"/>
    </xf>
    <xf numFmtId="164" fontId="13" fillId="0" borderId="34" xfId="0" applyNumberFormat="1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left" vertical="center"/>
    </xf>
    <xf numFmtId="0" fontId="6" fillId="0" borderId="34" xfId="0" applyFont="1" applyFill="1" applyBorder="1" applyAlignment="1">
      <alignment vertical="center"/>
    </xf>
    <xf numFmtId="0" fontId="14" fillId="0" borderId="34" xfId="0" applyFont="1" applyFill="1" applyBorder="1" applyAlignment="1">
      <alignment horizontal="left" vertical="center" wrapText="1"/>
    </xf>
    <xf numFmtId="0" fontId="6" fillId="0" borderId="34" xfId="0" applyFont="1" applyFill="1" applyBorder="1" applyAlignment="1">
      <alignment horizontal="left" vertical="center" wrapText="1"/>
    </xf>
    <xf numFmtId="164" fontId="5" fillId="0" borderId="34" xfId="0" quotePrefix="1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vertical="center" wrapText="1"/>
    </xf>
    <xf numFmtId="0" fontId="6" fillId="0" borderId="34" xfId="0" applyFont="1" applyFill="1" applyBorder="1" applyAlignment="1">
      <alignment horizontal="center"/>
    </xf>
    <xf numFmtId="0" fontId="6" fillId="0" borderId="0" xfId="0" applyFont="1" applyFill="1"/>
    <xf numFmtId="0" fontId="10" fillId="0" borderId="34" xfId="0" applyFont="1" applyFill="1" applyBorder="1" applyAlignment="1"/>
    <xf numFmtId="0" fontId="0" fillId="0" borderId="34" xfId="0" applyFill="1" applyBorder="1" applyAlignment="1">
      <alignment wrapText="1"/>
    </xf>
    <xf numFmtId="0" fontId="0" fillId="0" borderId="0" xfId="0" applyFill="1" applyAlignment="1">
      <alignment wrapText="1"/>
    </xf>
    <xf numFmtId="0" fontId="12" fillId="0" borderId="34" xfId="0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wrapText="1"/>
    </xf>
    <xf numFmtId="0" fontId="13" fillId="0" borderId="0" xfId="0" applyFont="1" applyFill="1" applyAlignment="1">
      <alignment wrapText="1"/>
    </xf>
    <xf numFmtId="0" fontId="5" fillId="0" borderId="34" xfId="0" applyFont="1" applyFill="1" applyBorder="1" applyAlignment="1">
      <alignment horizontal="left"/>
    </xf>
    <xf numFmtId="0" fontId="5" fillId="0" borderId="34" xfId="0" applyFont="1" applyFill="1" applyBorder="1" applyAlignment="1">
      <alignment horizontal="center"/>
    </xf>
    <xf numFmtId="0" fontId="5" fillId="0" borderId="34" xfId="0" applyFont="1" applyFill="1" applyBorder="1"/>
    <xf numFmtId="0" fontId="13" fillId="0" borderId="34" xfId="0" applyFont="1" applyFill="1" applyBorder="1" applyAlignment="1">
      <alignment wrapText="1"/>
    </xf>
    <xf numFmtId="1" fontId="6" fillId="0" borderId="34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/>
    </xf>
    <xf numFmtId="165" fontId="6" fillId="0" borderId="34" xfId="0" applyNumberFormat="1" applyFont="1" applyFill="1" applyBorder="1" applyAlignment="1">
      <alignment horizontal="center" vertical="center"/>
    </xf>
    <xf numFmtId="165" fontId="5" fillId="0" borderId="34" xfId="0" applyNumberFormat="1" applyFont="1" applyFill="1" applyBorder="1" applyAlignment="1">
      <alignment horizontal="center" vertical="center"/>
    </xf>
    <xf numFmtId="0" fontId="13" fillId="0" borderId="34" xfId="0" applyFont="1" applyFill="1" applyBorder="1" applyAlignment="1">
      <alignment horizontal="left"/>
    </xf>
    <xf numFmtId="0" fontId="6" fillId="0" borderId="34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164" fontId="5" fillId="0" borderId="33" xfId="0" applyNumberFormat="1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5" fillId="0" borderId="74" xfId="0" applyFont="1" applyFill="1" applyBorder="1" applyAlignment="1">
      <alignment horizontal="center" vertical="center"/>
    </xf>
    <xf numFmtId="0" fontId="5" fillId="0" borderId="75" xfId="0" applyFont="1" applyFill="1" applyBorder="1" applyAlignment="1">
      <alignment horizontal="center" vertical="center"/>
    </xf>
    <xf numFmtId="0" fontId="5" fillId="0" borderId="76" xfId="0" applyFont="1" applyFill="1" applyBorder="1" applyAlignment="1">
      <alignment horizontal="center" vertical="center"/>
    </xf>
    <xf numFmtId="0" fontId="5" fillId="0" borderId="63" xfId="0" applyFont="1" applyFill="1" applyBorder="1" applyAlignment="1">
      <alignment horizontal="center" vertical="center"/>
    </xf>
    <xf numFmtId="0" fontId="5" fillId="0" borderId="64" xfId="0" applyFont="1" applyFill="1" applyBorder="1" applyAlignment="1">
      <alignment horizontal="center" vertical="center"/>
    </xf>
    <xf numFmtId="0" fontId="5" fillId="0" borderId="62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/>
    </xf>
    <xf numFmtId="0" fontId="6" fillId="0" borderId="66" xfId="0" applyFont="1" applyFill="1" applyBorder="1" applyAlignment="1">
      <alignment horizontal="center" vertical="center"/>
    </xf>
    <xf numFmtId="0" fontId="6" fillId="0" borderId="67" xfId="0" applyFont="1" applyFill="1" applyBorder="1" applyAlignment="1">
      <alignment horizontal="center" vertical="center"/>
    </xf>
    <xf numFmtId="0" fontId="6" fillId="0" borderId="72" xfId="0" applyFont="1" applyFill="1" applyBorder="1" applyAlignment="1">
      <alignment horizontal="center" vertical="center"/>
    </xf>
    <xf numFmtId="0" fontId="6" fillId="0" borderId="73" xfId="0" applyFont="1" applyFill="1" applyBorder="1" applyAlignment="1">
      <alignment horizontal="center" vertical="center"/>
    </xf>
    <xf numFmtId="0" fontId="6" fillId="0" borderId="77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wrapText="1"/>
    </xf>
    <xf numFmtId="0" fontId="0" fillId="0" borderId="3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47" xfId="0" applyFill="1" applyBorder="1" applyAlignment="1">
      <alignment horizontal="center"/>
    </xf>
    <xf numFmtId="0" fontId="0" fillId="3" borderId="37" xfId="0" applyFill="1" applyBorder="1" applyAlignment="1">
      <alignment horizontal="center"/>
    </xf>
    <xf numFmtId="0" fontId="0" fillId="3" borderId="31" xfId="0" applyFill="1" applyBorder="1" applyAlignment="1">
      <alignment horizontal="center" wrapText="1"/>
    </xf>
    <xf numFmtId="0" fontId="0" fillId="3" borderId="33" xfId="0" applyFill="1" applyBorder="1" applyAlignment="1">
      <alignment horizontal="center"/>
    </xf>
    <xf numFmtId="0" fontId="0" fillId="3" borderId="11" xfId="0" applyFill="1" applyBorder="1" applyAlignment="1">
      <alignment horizontal="center" wrapText="1"/>
    </xf>
    <xf numFmtId="0" fontId="0" fillId="3" borderId="46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43" xfId="0" applyFill="1" applyBorder="1" applyAlignment="1">
      <alignment horizontal="center" wrapText="1"/>
    </xf>
    <xf numFmtId="0" fontId="0" fillId="3" borderId="15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left" wrapText="1"/>
    </xf>
    <xf numFmtId="0" fontId="0" fillId="0" borderId="31" xfId="0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1" fillId="0" borderId="33" xfId="0" applyFont="1" applyBorder="1" applyAlignment="1">
      <alignment horizontal="center" wrapText="1"/>
    </xf>
    <xf numFmtId="0" fontId="1" fillId="0" borderId="33" xfId="0" applyFont="1" applyBorder="1" applyAlignment="1">
      <alignment horizontal="center"/>
    </xf>
    <xf numFmtId="0" fontId="0" fillId="3" borderId="27" xfId="0" applyFill="1" applyBorder="1" applyAlignment="1">
      <alignment horizontal="center"/>
    </xf>
    <xf numFmtId="0" fontId="0" fillId="3" borderId="44" xfId="0" applyFill="1" applyBorder="1" applyAlignment="1">
      <alignment horizontal="center"/>
    </xf>
    <xf numFmtId="0" fontId="0" fillId="3" borderId="45" xfId="0" applyFill="1" applyBorder="1" applyAlignment="1">
      <alignment horizontal="center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3" borderId="26" xfId="0" applyFill="1" applyBorder="1" applyAlignment="1">
      <alignment horizontal="center"/>
    </xf>
    <xf numFmtId="0" fontId="0" fillId="3" borderId="48" xfId="0" applyFill="1" applyBorder="1" applyAlignment="1">
      <alignment horizontal="center"/>
    </xf>
    <xf numFmtId="0" fontId="0" fillId="0" borderId="25" xfId="0" applyBorder="1" applyAlignment="1">
      <alignment horizontal="left" wrapText="1"/>
    </xf>
    <xf numFmtId="0" fontId="0" fillId="0" borderId="25" xfId="0" applyBorder="1" applyAlignment="1">
      <alignment horizontal="left"/>
    </xf>
    <xf numFmtId="0" fontId="8" fillId="3" borderId="31" xfId="0" applyFont="1" applyFill="1" applyBorder="1" applyAlignment="1">
      <alignment horizontal="center" wrapText="1"/>
    </xf>
    <xf numFmtId="0" fontId="2" fillId="0" borderId="46" xfId="0" applyFont="1" applyBorder="1" applyAlignment="1" applyProtection="1">
      <alignment horizontal="center" vertical="center" wrapText="1"/>
    </xf>
    <xf numFmtId="0" fontId="2" fillId="0" borderId="54" xfId="0" applyFont="1" applyBorder="1" applyAlignment="1" applyProtection="1">
      <alignment horizontal="center" vertical="center" wrapText="1"/>
    </xf>
    <xf numFmtId="0" fontId="2" fillId="0" borderId="28" xfId="0" applyFont="1" applyBorder="1" applyAlignment="1" applyProtection="1">
      <alignment horizontal="center" vertical="center" wrapText="1"/>
    </xf>
    <xf numFmtId="0" fontId="2" fillId="0" borderId="27" xfId="0" applyFont="1" applyBorder="1" applyAlignment="1" applyProtection="1">
      <alignment horizontal="center" vertical="center" wrapText="1"/>
    </xf>
    <xf numFmtId="0" fontId="2" fillId="0" borderId="30" xfId="0" applyFont="1" applyBorder="1" applyAlignment="1" applyProtection="1">
      <alignment horizontal="center" vertical="center" wrapText="1"/>
    </xf>
    <xf numFmtId="0" fontId="2" fillId="0" borderId="5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40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40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2" fillId="0" borderId="39" xfId="0" applyFont="1" applyBorder="1" applyAlignment="1" applyProtection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1" fillId="0" borderId="71" xfId="0" applyFont="1" applyBorder="1" applyAlignment="1">
      <alignment horizontal="center" vertical="center"/>
    </xf>
    <xf numFmtId="0" fontId="1" fillId="0" borderId="72" xfId="0" applyFont="1" applyBorder="1" applyAlignment="1">
      <alignment horizontal="center" vertical="center"/>
    </xf>
    <xf numFmtId="0" fontId="1" fillId="0" borderId="73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3" fillId="0" borderId="55" xfId="0" applyFont="1" applyBorder="1" applyAlignment="1" applyProtection="1">
      <alignment horizontal="center" vertical="center" wrapText="1"/>
    </xf>
    <xf numFmtId="0" fontId="3" fillId="0" borderId="56" xfId="0" applyFont="1" applyBorder="1" applyAlignment="1" applyProtection="1">
      <alignment horizontal="center" vertical="center" wrapText="1"/>
    </xf>
    <xf numFmtId="0" fontId="1" fillId="0" borderId="44" xfId="0" applyFont="1" applyBorder="1" applyAlignment="1" applyProtection="1">
      <alignment horizontal="center" vertical="center" wrapText="1"/>
    </xf>
    <xf numFmtId="0" fontId="2" fillId="0" borderId="56" xfId="0" applyFont="1" applyBorder="1" applyAlignment="1" applyProtection="1">
      <alignment horizontal="center" vertical="center" wrapText="1"/>
    </xf>
    <xf numFmtId="0" fontId="1" fillId="0" borderId="28" xfId="0" applyFont="1" applyBorder="1" applyAlignment="1" applyProtection="1">
      <alignment horizontal="center" vertical="center" wrapText="1"/>
    </xf>
    <xf numFmtId="0" fontId="3" fillId="0" borderId="71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2" fillId="0" borderId="46" xfId="0" applyFont="1" applyBorder="1" applyAlignment="1" applyProtection="1">
      <alignment horizontal="center" vertical="center"/>
    </xf>
    <xf numFmtId="0" fontId="2" fillId="0" borderId="54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3" fillId="0" borderId="25" xfId="0" applyFont="1" applyBorder="1" applyAlignment="1" applyProtection="1">
      <alignment horizontal="center" vertical="center"/>
    </xf>
    <xf numFmtId="0" fontId="3" fillId="0" borderId="53" xfId="0" applyFont="1" applyBorder="1" applyAlignment="1" applyProtection="1">
      <alignment horizontal="center" vertical="center"/>
    </xf>
    <xf numFmtId="0" fontId="1" fillId="0" borderId="49" xfId="0" applyFont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center" vertical="center"/>
    </xf>
    <xf numFmtId="0" fontId="2" fillId="0" borderId="27" xfId="0" applyFont="1" applyBorder="1" applyAlignment="1" applyProtection="1">
      <alignment horizontal="center" vertical="center"/>
    </xf>
    <xf numFmtId="0" fontId="2" fillId="0" borderId="48" xfId="0" applyFont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center" vertical="center" wrapText="1"/>
    </xf>
    <xf numFmtId="0" fontId="2" fillId="0" borderId="48" xfId="0" applyFont="1" applyBorder="1" applyAlignment="1" applyProtection="1">
      <alignment horizontal="center" vertical="center" wrapText="1"/>
    </xf>
    <xf numFmtId="0" fontId="1" fillId="0" borderId="21" xfId="0" applyFont="1" applyBorder="1" applyAlignment="1" applyProtection="1">
      <alignment horizontal="center" vertical="center" wrapText="1"/>
    </xf>
    <xf numFmtId="0" fontId="3" fillId="0" borderId="49" xfId="0" applyFont="1" applyBorder="1" applyAlignment="1" applyProtection="1">
      <alignment horizontal="center" vertical="center"/>
    </xf>
    <xf numFmtId="0" fontId="2" fillId="0" borderId="38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57" xfId="0" applyFont="1" applyBorder="1" applyAlignment="1" applyProtection="1">
      <alignment horizontal="center" vertical="center"/>
    </xf>
    <xf numFmtId="0" fontId="2" fillId="0" borderId="52" xfId="0" applyFont="1" applyBorder="1" applyAlignment="1" applyProtection="1">
      <alignment horizontal="center" vertical="center"/>
    </xf>
    <xf numFmtId="0" fontId="2" fillId="0" borderId="34" xfId="0" applyFont="1" applyBorder="1" applyAlignment="1" applyProtection="1">
      <alignment horizontal="center" vertical="center"/>
    </xf>
    <xf numFmtId="0" fontId="2" fillId="0" borderId="53" xfId="0" applyFont="1" applyBorder="1" applyAlignment="1" applyProtection="1">
      <alignment horizontal="center" vertical="center"/>
    </xf>
    <xf numFmtId="0" fontId="3" fillId="0" borderId="34" xfId="0" applyFont="1" applyBorder="1" applyAlignment="1" applyProtection="1">
      <alignment horizontal="center" vertical="center"/>
    </xf>
    <xf numFmtId="0" fontId="1" fillId="0" borderId="40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27" xfId="0" applyFont="1" applyBorder="1" applyAlignment="1" applyProtection="1">
      <alignment horizontal="center" vertical="center" wrapText="1"/>
    </xf>
    <xf numFmtId="0" fontId="1" fillId="0" borderId="30" xfId="0" applyFont="1" applyBorder="1" applyAlignment="1" applyProtection="1">
      <alignment horizontal="center" vertical="center" wrapText="1"/>
    </xf>
    <xf numFmtId="0" fontId="1" fillId="0" borderId="39" xfId="0" applyFont="1" applyBorder="1" applyAlignment="1" applyProtection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53" xfId="0" applyFont="1" applyBorder="1" applyAlignment="1" applyProtection="1">
      <alignment horizontal="center" vertical="center" wrapText="1"/>
    </xf>
    <xf numFmtId="0" fontId="1" fillId="0" borderId="51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46" xfId="0" applyFont="1" applyBorder="1" applyAlignment="1" applyProtection="1">
      <alignment horizontal="center" vertical="center" wrapText="1"/>
    </xf>
    <xf numFmtId="0" fontId="1" fillId="0" borderId="54" xfId="0" applyFont="1" applyBorder="1" applyAlignment="1" applyProtection="1">
      <alignment horizontal="center" vertical="center" wrapText="1"/>
    </xf>
    <xf numFmtId="0" fontId="1" fillId="0" borderId="26" xfId="0" applyFont="1" applyBorder="1" applyAlignment="1" applyProtection="1">
      <alignment horizontal="center" vertical="center" wrapText="1"/>
    </xf>
    <xf numFmtId="0" fontId="1" fillId="0" borderId="48" xfId="0" applyFont="1" applyBorder="1" applyAlignment="1" applyProtection="1">
      <alignment horizontal="center" vertical="center" wrapText="1"/>
    </xf>
    <xf numFmtId="0" fontId="1" fillId="0" borderId="22" xfId="0" applyFont="1" applyBorder="1" applyAlignment="1" applyProtection="1">
      <alignment horizontal="center" vertical="center"/>
    </xf>
    <xf numFmtId="0" fontId="1" fillId="0" borderId="28" xfId="0" applyFont="1" applyBorder="1" applyAlignment="1" applyProtection="1">
      <alignment horizontal="center" vertical="center"/>
    </xf>
    <xf numFmtId="0" fontId="1" fillId="0" borderId="27" xfId="0" applyFont="1" applyBorder="1" applyAlignment="1" applyProtection="1">
      <alignment horizontal="center" vertical="center"/>
    </xf>
    <xf numFmtId="0" fontId="1" fillId="0" borderId="48" xfId="0" applyFont="1" applyBorder="1" applyAlignment="1" applyProtection="1">
      <alignment horizontal="center" vertical="center"/>
    </xf>
    <xf numFmtId="0" fontId="1" fillId="0" borderId="53" xfId="0" applyFont="1" applyBorder="1" applyAlignment="1" applyProtection="1">
      <alignment horizontal="center" vertical="center"/>
    </xf>
    <xf numFmtId="0" fontId="1" fillId="0" borderId="26" xfId="0" applyFont="1" applyBorder="1" applyAlignment="1" applyProtection="1">
      <alignment horizontal="center" vertical="center"/>
    </xf>
    <xf numFmtId="0" fontId="1" fillId="0" borderId="34" xfId="0" applyFont="1" applyBorder="1" applyAlignment="1" applyProtection="1">
      <alignment horizontal="center" vertical="center"/>
    </xf>
    <xf numFmtId="0" fontId="1" fillId="0" borderId="46" xfId="0" applyFont="1" applyBorder="1" applyAlignment="1" applyProtection="1">
      <alignment horizontal="center" vertical="center"/>
    </xf>
    <xf numFmtId="0" fontId="1" fillId="0" borderId="54" xfId="0" applyFont="1" applyBorder="1" applyAlignment="1" applyProtection="1">
      <alignment horizontal="center" vertical="center"/>
    </xf>
    <xf numFmtId="0" fontId="1" fillId="0" borderId="38" xfId="0" applyFont="1" applyBorder="1" applyAlignment="1" applyProtection="1">
      <alignment horizontal="center" vertical="center"/>
    </xf>
    <xf numFmtId="0" fontId="1" fillId="0" borderId="36" xfId="0" applyFont="1" applyBorder="1" applyAlignment="1" applyProtection="1">
      <alignment horizontal="center" vertical="center"/>
    </xf>
    <xf numFmtId="0" fontId="1" fillId="0" borderId="57" xfId="0" applyFont="1" applyBorder="1" applyAlignment="1" applyProtection="1">
      <alignment horizontal="center" vertical="center"/>
    </xf>
    <xf numFmtId="0" fontId="1" fillId="0" borderId="52" xfId="0" applyFont="1" applyBorder="1" applyAlignment="1" applyProtection="1">
      <alignment horizontal="center" vertical="center"/>
    </xf>
    <xf numFmtId="0" fontId="1" fillId="0" borderId="46" xfId="0" applyFont="1" applyBorder="1" applyAlignment="1" applyProtection="1">
      <alignment horizontal="left" vertical="center" wrapText="1"/>
    </xf>
    <xf numFmtId="0" fontId="1" fillId="0" borderId="54" xfId="0" applyFont="1" applyBorder="1" applyAlignment="1" applyProtection="1">
      <alignment horizontal="left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819150</xdr:colOff>
      <xdr:row>15</xdr:row>
      <xdr:rowOff>47625</xdr:rowOff>
    </xdr:from>
    <xdr:to>
      <xdr:col>1</xdr:col>
      <xdr:colOff>819150</xdr:colOff>
      <xdr:row>15</xdr:row>
      <xdr:rowOff>723900</xdr:rowOff>
    </xdr:to>
    <xdr:sp macro="" textlink="">
      <xdr:nvSpPr>
        <xdr:cNvPr id="2049" name="Line 1"/>
        <xdr:cNvSpPr>
          <a:spLocks noChangeShapeType="1"/>
        </xdr:cNvSpPr>
      </xdr:nvSpPr>
      <xdr:spPr bwMode="auto">
        <a:xfrm flipV="1">
          <a:off x="1466850" y="5029200"/>
          <a:ext cx="0" cy="676275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4</xdr:col>
      <xdr:colOff>771525</xdr:colOff>
      <xdr:row>15</xdr:row>
      <xdr:rowOff>19050</xdr:rowOff>
    </xdr:from>
    <xdr:to>
      <xdr:col>4</xdr:col>
      <xdr:colOff>914400</xdr:colOff>
      <xdr:row>16</xdr:row>
      <xdr:rowOff>19050</xdr:rowOff>
    </xdr:to>
    <xdr:pic>
      <xdr:nvPicPr>
        <xdr:cNvPr id="205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43400" y="5000625"/>
          <a:ext cx="142875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09"/>
  <sheetViews>
    <sheetView tabSelected="1" zoomScaleNormal="100" workbookViewId="0">
      <selection activeCell="C20" sqref="C20"/>
    </sheetView>
  </sheetViews>
  <sheetFormatPr baseColWidth="10" defaultRowHeight="15" x14ac:dyDescent="0.2"/>
  <cols>
    <col min="1" max="1" width="6.140625" style="218" customWidth="1"/>
    <col min="2" max="2" width="12.140625" style="218" bestFit="1" customWidth="1"/>
    <col min="3" max="3" width="36.42578125" style="219" customWidth="1"/>
    <col min="4" max="4" width="6.7109375" style="219" customWidth="1"/>
    <col min="5" max="5" width="6.85546875" style="219" customWidth="1"/>
    <col min="6" max="6" width="5.85546875" style="219" customWidth="1"/>
    <col min="7" max="7" width="7.140625" style="219" customWidth="1"/>
    <col min="8" max="8" width="5.7109375" style="219" customWidth="1"/>
    <col min="9" max="9" width="6.7109375" style="219" customWidth="1"/>
    <col min="10" max="10" width="5.7109375" style="219" customWidth="1"/>
    <col min="11" max="11" width="8.7109375" style="219" customWidth="1"/>
    <col min="12" max="12" width="7.28515625" style="219" customWidth="1"/>
    <col min="13" max="13" width="7.7109375" style="219" customWidth="1"/>
    <col min="14" max="15" width="5.7109375" style="219" customWidth="1"/>
    <col min="16" max="16" width="7.140625" style="219" customWidth="1"/>
    <col min="17" max="18" width="5.7109375" style="219" customWidth="1"/>
    <col min="19" max="19" width="6.140625" style="219" customWidth="1"/>
    <col min="20" max="20" width="7.5703125" style="219" customWidth="1"/>
    <col min="21" max="21" width="6.5703125" style="219" customWidth="1"/>
    <col min="22" max="22" width="7" style="219" bestFit="1" customWidth="1"/>
    <col min="23" max="23" width="6.85546875" style="219" customWidth="1"/>
    <col min="24" max="24" width="7" style="219" bestFit="1" customWidth="1"/>
    <col min="25" max="25" width="7.28515625" style="219" customWidth="1"/>
    <col min="26" max="26" width="7" style="219" bestFit="1" customWidth="1"/>
    <col min="27" max="27" width="11.140625" style="219" bestFit="1" customWidth="1"/>
    <col min="28" max="29" width="6.28515625" style="219" customWidth="1"/>
    <col min="30" max="16384" width="11.42578125" style="219"/>
  </cols>
  <sheetData>
    <row r="1" spans="1:26" ht="15.75" x14ac:dyDescent="0.25">
      <c r="A1" s="217" t="s">
        <v>86</v>
      </c>
    </row>
    <row r="2" spans="1:26" ht="15.75" x14ac:dyDescent="0.25">
      <c r="A2" s="217" t="s">
        <v>118</v>
      </c>
    </row>
    <row r="3" spans="1:26" ht="15.75" customHeight="1" x14ac:dyDescent="0.2"/>
    <row r="4" spans="1:26" s="220" customFormat="1" ht="36.75" customHeight="1" x14ac:dyDescent="0.2">
      <c r="A4" s="291" t="s">
        <v>11</v>
      </c>
      <c r="B4" s="290" t="s">
        <v>0</v>
      </c>
      <c r="C4" s="292" t="s">
        <v>59</v>
      </c>
      <c r="D4" s="290" t="s">
        <v>1</v>
      </c>
      <c r="E4" s="290"/>
      <c r="F4" s="290"/>
      <c r="G4" s="290" t="s">
        <v>2</v>
      </c>
      <c r="H4" s="290"/>
      <c r="I4" s="290"/>
      <c r="J4" s="290" t="s">
        <v>3</v>
      </c>
      <c r="K4" s="290"/>
      <c r="L4" s="290"/>
      <c r="M4" s="290" t="s">
        <v>4</v>
      </c>
      <c r="N4" s="290"/>
      <c r="O4" s="290"/>
      <c r="P4" s="290" t="s">
        <v>5</v>
      </c>
      <c r="Q4" s="290"/>
      <c r="R4" s="290"/>
      <c r="S4" s="290" t="s">
        <v>6</v>
      </c>
      <c r="T4" s="290"/>
      <c r="U4" s="290"/>
      <c r="V4" s="291" t="s">
        <v>55</v>
      </c>
      <c r="W4" s="291"/>
      <c r="X4" s="291"/>
      <c r="Y4" s="291"/>
      <c r="Z4" s="290" t="s">
        <v>7</v>
      </c>
    </row>
    <row r="5" spans="1:26" s="220" customFormat="1" ht="32.25" customHeight="1" x14ac:dyDescent="0.2">
      <c r="A5" s="290"/>
      <c r="B5" s="290"/>
      <c r="C5" s="290"/>
      <c r="D5" s="299" t="s">
        <v>8</v>
      </c>
      <c r="E5" s="290" t="s">
        <v>15</v>
      </c>
      <c r="F5" s="290" t="s">
        <v>9</v>
      </c>
      <c r="G5" s="299" t="s">
        <v>8</v>
      </c>
      <c r="H5" s="290" t="s">
        <v>15</v>
      </c>
      <c r="I5" s="290" t="s">
        <v>9</v>
      </c>
      <c r="J5" s="299" t="s">
        <v>8</v>
      </c>
      <c r="K5" s="290" t="s">
        <v>15</v>
      </c>
      <c r="L5" s="290" t="s">
        <v>9</v>
      </c>
      <c r="M5" s="299" t="s">
        <v>8</v>
      </c>
      <c r="N5" s="290" t="s">
        <v>15</v>
      </c>
      <c r="O5" s="290" t="s">
        <v>9</v>
      </c>
      <c r="P5" s="299" t="s">
        <v>8</v>
      </c>
      <c r="Q5" s="290" t="s">
        <v>15</v>
      </c>
      <c r="R5" s="290" t="s">
        <v>9</v>
      </c>
      <c r="S5" s="299" t="s">
        <v>8</v>
      </c>
      <c r="T5" s="290" t="s">
        <v>15</v>
      </c>
      <c r="U5" s="290" t="s">
        <v>9</v>
      </c>
      <c r="V5" s="299" t="s">
        <v>12</v>
      </c>
      <c r="W5" s="299"/>
      <c r="X5" s="291" t="s">
        <v>92</v>
      </c>
      <c r="Y5" s="291"/>
      <c r="Z5" s="290"/>
    </row>
    <row r="6" spans="1:26" s="220" customFormat="1" ht="15.75" x14ac:dyDescent="0.2">
      <c r="A6" s="290"/>
      <c r="B6" s="290"/>
      <c r="C6" s="290"/>
      <c r="D6" s="299"/>
      <c r="E6" s="290"/>
      <c r="F6" s="290"/>
      <c r="G6" s="299"/>
      <c r="H6" s="290"/>
      <c r="I6" s="290"/>
      <c r="J6" s="299"/>
      <c r="K6" s="290"/>
      <c r="L6" s="290"/>
      <c r="M6" s="299"/>
      <c r="N6" s="290"/>
      <c r="O6" s="290"/>
      <c r="P6" s="299"/>
      <c r="Q6" s="290"/>
      <c r="R6" s="290"/>
      <c r="S6" s="299"/>
      <c r="T6" s="290"/>
      <c r="U6" s="290"/>
      <c r="V6" s="222" t="s">
        <v>8</v>
      </c>
      <c r="W6" s="215" t="s">
        <v>15</v>
      </c>
      <c r="X6" s="207" t="s">
        <v>8</v>
      </c>
      <c r="Y6" s="215" t="s">
        <v>15</v>
      </c>
      <c r="Z6" s="290"/>
    </row>
    <row r="7" spans="1:26" s="225" customFormat="1" x14ac:dyDescent="0.2">
      <c r="A7" s="223">
        <v>1</v>
      </c>
      <c r="B7" s="223">
        <v>2</v>
      </c>
      <c r="C7" s="223">
        <v>3</v>
      </c>
      <c r="D7" s="223">
        <v>4</v>
      </c>
      <c r="E7" s="223">
        <v>5</v>
      </c>
      <c r="F7" s="223">
        <v>6</v>
      </c>
      <c r="G7" s="223">
        <v>7</v>
      </c>
      <c r="H7" s="223">
        <v>8</v>
      </c>
      <c r="I7" s="223">
        <v>9</v>
      </c>
      <c r="J7" s="223">
        <v>10</v>
      </c>
      <c r="K7" s="223">
        <v>11</v>
      </c>
      <c r="L7" s="223">
        <v>12</v>
      </c>
      <c r="M7" s="223">
        <v>13</v>
      </c>
      <c r="N7" s="223">
        <v>14</v>
      </c>
      <c r="O7" s="223">
        <v>15</v>
      </c>
      <c r="P7" s="223">
        <v>16</v>
      </c>
      <c r="Q7" s="223">
        <v>17</v>
      </c>
      <c r="R7" s="223">
        <v>18</v>
      </c>
      <c r="S7" s="223">
        <v>19</v>
      </c>
      <c r="T7" s="223">
        <v>20</v>
      </c>
      <c r="U7" s="223">
        <v>21</v>
      </c>
      <c r="V7" s="223">
        <v>22</v>
      </c>
      <c r="W7" s="223">
        <v>23</v>
      </c>
      <c r="X7" s="223">
        <v>24</v>
      </c>
      <c r="Y7" s="223">
        <v>25</v>
      </c>
      <c r="Z7" s="223">
        <v>26</v>
      </c>
    </row>
    <row r="8" spans="1:26" s="231" customFormat="1" ht="15.75" x14ac:dyDescent="0.2">
      <c r="A8" s="226">
        <v>1</v>
      </c>
      <c r="B8" s="227" t="s">
        <v>26</v>
      </c>
      <c r="C8" s="228" t="s">
        <v>60</v>
      </c>
      <c r="D8" s="229">
        <v>115</v>
      </c>
      <c r="E8" s="227">
        <v>57</v>
      </c>
      <c r="F8" s="227">
        <v>4</v>
      </c>
      <c r="G8" s="229"/>
      <c r="H8" s="227"/>
      <c r="I8" s="227"/>
      <c r="J8" s="229"/>
      <c r="K8" s="227"/>
      <c r="L8" s="227"/>
      <c r="M8" s="293"/>
      <c r="N8" s="294"/>
      <c r="O8" s="294"/>
      <c r="P8" s="294"/>
      <c r="Q8" s="294"/>
      <c r="R8" s="294"/>
      <c r="S8" s="294"/>
      <c r="T8" s="294"/>
      <c r="U8" s="295"/>
      <c r="V8" s="229">
        <f>D8+G8+J8+M8+P8+S8</f>
        <v>115</v>
      </c>
      <c r="W8" s="227">
        <f>E8+H8+K8+N8+Q8+T8</f>
        <v>57</v>
      </c>
      <c r="X8" s="229">
        <v>1</v>
      </c>
      <c r="Y8" s="227">
        <v>0</v>
      </c>
      <c r="Z8" s="230">
        <v>4</v>
      </c>
    </row>
    <row r="9" spans="1:26" s="234" customFormat="1" ht="15.75" x14ac:dyDescent="0.2">
      <c r="A9" s="214">
        <v>2</v>
      </c>
      <c r="B9" s="215" t="s">
        <v>26</v>
      </c>
      <c r="C9" s="232" t="s">
        <v>10</v>
      </c>
      <c r="D9" s="207">
        <f>31+31+30+31+30+28</f>
        <v>181</v>
      </c>
      <c r="E9" s="215">
        <f>17+16+18+14+16+13</f>
        <v>94</v>
      </c>
      <c r="F9" s="215">
        <v>6</v>
      </c>
      <c r="G9" s="207">
        <f>30+30+30+29+30+30</f>
        <v>179</v>
      </c>
      <c r="H9" s="215">
        <f>14+14+16+15+13+15</f>
        <v>87</v>
      </c>
      <c r="I9" s="215">
        <v>6</v>
      </c>
      <c r="J9" s="207">
        <f>30+30+28+31+27+31</f>
        <v>177</v>
      </c>
      <c r="K9" s="215">
        <f>17+15+16+14+13+17</f>
        <v>92</v>
      </c>
      <c r="L9" s="215">
        <v>6</v>
      </c>
      <c r="M9" s="207">
        <f>26+31+31+26+22+22+21</f>
        <v>179</v>
      </c>
      <c r="N9" s="215">
        <f>11+23+22+10+8+9+10</f>
        <v>93</v>
      </c>
      <c r="O9" s="215">
        <v>7</v>
      </c>
      <c r="P9" s="207">
        <f>27+33+33+33+28+29</f>
        <v>183</v>
      </c>
      <c r="Q9" s="215">
        <f>13+18+19+10+17+12</f>
        <v>89</v>
      </c>
      <c r="R9" s="215">
        <v>6</v>
      </c>
      <c r="S9" s="207">
        <f>33+32+31+25+25</f>
        <v>146</v>
      </c>
      <c r="T9" s="215">
        <f>21+18+10+13+11</f>
        <v>73</v>
      </c>
      <c r="U9" s="215">
        <v>5</v>
      </c>
      <c r="V9" s="209">
        <f>D9+G9+J9+M9+P9+S9</f>
        <v>1045</v>
      </c>
      <c r="W9" s="210">
        <f>E9+H9+K9+N9+Q9+T9</f>
        <v>528</v>
      </c>
      <c r="X9" s="207">
        <v>10</v>
      </c>
      <c r="Y9" s="215">
        <v>7</v>
      </c>
      <c r="Z9" s="233">
        <f>F9+I9+L9+O9+R9+U9</f>
        <v>36</v>
      </c>
    </row>
    <row r="10" spans="1:26" s="242" customFormat="1" ht="16.5" thickBot="1" x14ac:dyDescent="0.25">
      <c r="A10" s="237"/>
      <c r="B10" s="238"/>
      <c r="C10" s="239" t="s">
        <v>81</v>
      </c>
      <c r="D10" s="238">
        <f t="shared" ref="D10:Z10" si="0">SUM(D8:D9)</f>
        <v>296</v>
      </c>
      <c r="E10" s="238">
        <f t="shared" si="0"/>
        <v>151</v>
      </c>
      <c r="F10" s="238">
        <f t="shared" si="0"/>
        <v>10</v>
      </c>
      <c r="G10" s="238">
        <f t="shared" si="0"/>
        <v>179</v>
      </c>
      <c r="H10" s="238">
        <f t="shared" si="0"/>
        <v>87</v>
      </c>
      <c r="I10" s="238">
        <f t="shared" si="0"/>
        <v>6</v>
      </c>
      <c r="J10" s="238">
        <f t="shared" si="0"/>
        <v>177</v>
      </c>
      <c r="K10" s="238">
        <f t="shared" si="0"/>
        <v>92</v>
      </c>
      <c r="L10" s="238">
        <f t="shared" si="0"/>
        <v>6</v>
      </c>
      <c r="M10" s="238">
        <f t="shared" si="0"/>
        <v>179</v>
      </c>
      <c r="N10" s="238">
        <f t="shared" si="0"/>
        <v>93</v>
      </c>
      <c r="O10" s="238">
        <f t="shared" si="0"/>
        <v>7</v>
      </c>
      <c r="P10" s="238">
        <f t="shared" si="0"/>
        <v>183</v>
      </c>
      <c r="Q10" s="238">
        <f t="shared" si="0"/>
        <v>89</v>
      </c>
      <c r="R10" s="238">
        <f t="shared" si="0"/>
        <v>6</v>
      </c>
      <c r="S10" s="238">
        <f t="shared" si="0"/>
        <v>146</v>
      </c>
      <c r="T10" s="238">
        <f t="shared" si="0"/>
        <v>73</v>
      </c>
      <c r="U10" s="238">
        <f t="shared" si="0"/>
        <v>5</v>
      </c>
      <c r="V10" s="240">
        <f t="shared" si="0"/>
        <v>1160</v>
      </c>
      <c r="W10" s="238">
        <f t="shared" si="0"/>
        <v>585</v>
      </c>
      <c r="X10" s="238">
        <f t="shared" si="0"/>
        <v>11</v>
      </c>
      <c r="Y10" s="238">
        <f t="shared" si="0"/>
        <v>7</v>
      </c>
      <c r="Z10" s="241">
        <f t="shared" si="0"/>
        <v>40</v>
      </c>
    </row>
    <row r="11" spans="1:26" s="231" customFormat="1" ht="15.75" x14ac:dyDescent="0.2">
      <c r="A11" s="243">
        <v>1</v>
      </c>
      <c r="B11" s="244" t="s">
        <v>62</v>
      </c>
      <c r="C11" s="245" t="s">
        <v>60</v>
      </c>
      <c r="D11" s="246">
        <v>115</v>
      </c>
      <c r="E11" s="244">
        <v>59</v>
      </c>
      <c r="F11" s="244">
        <v>4</v>
      </c>
      <c r="G11" s="246">
        <v>115</v>
      </c>
      <c r="H11" s="244">
        <v>56</v>
      </c>
      <c r="I11" s="244">
        <v>4</v>
      </c>
      <c r="J11" s="247"/>
      <c r="K11" s="247"/>
      <c r="L11" s="247"/>
      <c r="M11" s="247"/>
      <c r="N11" s="247"/>
      <c r="O11" s="247"/>
      <c r="P11" s="247"/>
      <c r="Q11" s="247"/>
      <c r="R11" s="247"/>
      <c r="S11" s="247"/>
      <c r="T11" s="247"/>
      <c r="U11" s="247"/>
      <c r="V11" s="246">
        <f>D11+G11+J11+M11+P11+S11</f>
        <v>230</v>
      </c>
      <c r="W11" s="244">
        <f>E11+H11+K11+N11+Q11+T11</f>
        <v>115</v>
      </c>
      <c r="X11" s="246">
        <v>9</v>
      </c>
      <c r="Y11" s="244">
        <v>5</v>
      </c>
      <c r="Z11" s="248">
        <f>F11+I11+L11+O11+R11+U11</f>
        <v>8</v>
      </c>
    </row>
    <row r="12" spans="1:26" s="234" customFormat="1" ht="15.75" x14ac:dyDescent="0.2">
      <c r="A12" s="214">
        <v>2</v>
      </c>
      <c r="B12" s="215" t="s">
        <v>62</v>
      </c>
      <c r="C12" s="232" t="s">
        <v>10</v>
      </c>
      <c r="D12" s="207">
        <v>180</v>
      </c>
      <c r="E12" s="215">
        <v>94</v>
      </c>
      <c r="F12" s="215">
        <v>6</v>
      </c>
      <c r="G12" s="207">
        <v>177</v>
      </c>
      <c r="H12" s="215">
        <v>91</v>
      </c>
      <c r="I12" s="215">
        <v>6</v>
      </c>
      <c r="J12" s="207">
        <v>178</v>
      </c>
      <c r="K12" s="215">
        <v>87</v>
      </c>
      <c r="L12" s="215">
        <v>6</v>
      </c>
      <c r="M12" s="207">
        <v>180</v>
      </c>
      <c r="N12" s="215">
        <v>93</v>
      </c>
      <c r="O12" s="215">
        <v>7</v>
      </c>
      <c r="P12" s="207">
        <v>181</v>
      </c>
      <c r="Q12" s="215">
        <v>94</v>
      </c>
      <c r="R12" s="215">
        <v>7</v>
      </c>
      <c r="S12" s="207">
        <v>150</v>
      </c>
      <c r="T12" s="215">
        <v>70</v>
      </c>
      <c r="U12" s="215">
        <v>5</v>
      </c>
      <c r="V12" s="209">
        <f>D12+G12+J12+M12+P12+S12</f>
        <v>1046</v>
      </c>
      <c r="W12" s="210">
        <f>E12+H12+K12+N12+Q12+T12</f>
        <v>529</v>
      </c>
      <c r="X12" s="207">
        <v>10</v>
      </c>
      <c r="Y12" s="215">
        <v>7</v>
      </c>
      <c r="Z12" s="233">
        <f>F12+I12+L12+O12+R12+U12</f>
        <v>37</v>
      </c>
    </row>
    <row r="13" spans="1:26" s="242" customFormat="1" ht="16.5" thickBot="1" x14ac:dyDescent="0.25">
      <c r="A13" s="237"/>
      <c r="B13" s="238"/>
      <c r="C13" s="239" t="s">
        <v>81</v>
      </c>
      <c r="D13" s="238">
        <f t="shared" ref="D13:Z13" si="1">SUM(D11:D12)</f>
        <v>295</v>
      </c>
      <c r="E13" s="238">
        <f t="shared" si="1"/>
        <v>153</v>
      </c>
      <c r="F13" s="238">
        <f t="shared" si="1"/>
        <v>10</v>
      </c>
      <c r="G13" s="238">
        <f t="shared" si="1"/>
        <v>292</v>
      </c>
      <c r="H13" s="238">
        <f t="shared" si="1"/>
        <v>147</v>
      </c>
      <c r="I13" s="238">
        <f t="shared" si="1"/>
        <v>10</v>
      </c>
      <c r="J13" s="238">
        <f t="shared" si="1"/>
        <v>178</v>
      </c>
      <c r="K13" s="238">
        <f t="shared" si="1"/>
        <v>87</v>
      </c>
      <c r="L13" s="238">
        <f t="shared" si="1"/>
        <v>6</v>
      </c>
      <c r="M13" s="238">
        <f t="shared" si="1"/>
        <v>180</v>
      </c>
      <c r="N13" s="238">
        <f t="shared" si="1"/>
        <v>93</v>
      </c>
      <c r="O13" s="238">
        <f t="shared" si="1"/>
        <v>7</v>
      </c>
      <c r="P13" s="238">
        <f t="shared" si="1"/>
        <v>181</v>
      </c>
      <c r="Q13" s="238">
        <f t="shared" si="1"/>
        <v>94</v>
      </c>
      <c r="R13" s="238">
        <f t="shared" si="1"/>
        <v>7</v>
      </c>
      <c r="S13" s="238">
        <f t="shared" si="1"/>
        <v>150</v>
      </c>
      <c r="T13" s="238">
        <f t="shared" si="1"/>
        <v>70</v>
      </c>
      <c r="U13" s="238">
        <f t="shared" si="1"/>
        <v>5</v>
      </c>
      <c r="V13" s="240">
        <f t="shared" si="1"/>
        <v>1276</v>
      </c>
      <c r="W13" s="238">
        <f t="shared" si="1"/>
        <v>644</v>
      </c>
      <c r="X13" s="238">
        <f t="shared" si="1"/>
        <v>19</v>
      </c>
      <c r="Y13" s="238">
        <f t="shared" si="1"/>
        <v>12</v>
      </c>
      <c r="Z13" s="241">
        <f t="shared" si="1"/>
        <v>45</v>
      </c>
    </row>
    <row r="14" spans="1:26" s="231" customFormat="1" ht="27.75" x14ac:dyDescent="0.2">
      <c r="A14" s="243">
        <v>1</v>
      </c>
      <c r="B14" s="244" t="s">
        <v>80</v>
      </c>
      <c r="C14" s="245" t="s">
        <v>79</v>
      </c>
      <c r="D14" s="246">
        <v>114</v>
      </c>
      <c r="E14" s="244">
        <v>58</v>
      </c>
      <c r="F14" s="244">
        <v>4</v>
      </c>
      <c r="G14" s="246">
        <v>118</v>
      </c>
      <c r="H14" s="244">
        <v>59</v>
      </c>
      <c r="I14" s="244">
        <v>4</v>
      </c>
      <c r="J14" s="246">
        <v>117</v>
      </c>
      <c r="K14" s="244">
        <v>57</v>
      </c>
      <c r="L14" s="244">
        <v>4</v>
      </c>
      <c r="M14" s="296"/>
      <c r="N14" s="297"/>
      <c r="O14" s="297"/>
      <c r="P14" s="297"/>
      <c r="Q14" s="297"/>
      <c r="R14" s="297"/>
      <c r="S14" s="297"/>
      <c r="T14" s="297"/>
      <c r="U14" s="298"/>
      <c r="V14" s="246">
        <f>D14+G14+J14+M14+P14+S14</f>
        <v>349</v>
      </c>
      <c r="W14" s="244">
        <f>E14+H14+K14+N14+Q14+T14</f>
        <v>174</v>
      </c>
      <c r="X14" s="246">
        <v>9</v>
      </c>
      <c r="Y14" s="244">
        <v>5</v>
      </c>
      <c r="Z14" s="248">
        <f>F14+I14+L14+O14+R14+U14</f>
        <v>12</v>
      </c>
    </row>
    <row r="15" spans="1:26" s="234" customFormat="1" ht="27.75" x14ac:dyDescent="0.2">
      <c r="A15" s="214">
        <v>2</v>
      </c>
      <c r="B15" s="282" t="s">
        <v>80</v>
      </c>
      <c r="C15" s="232" t="s">
        <v>78</v>
      </c>
      <c r="D15" s="281">
        <v>180</v>
      </c>
      <c r="E15" s="282">
        <v>102</v>
      </c>
      <c r="F15" s="282">
        <v>6</v>
      </c>
      <c r="G15" s="281">
        <v>178</v>
      </c>
      <c r="H15" s="282">
        <v>94</v>
      </c>
      <c r="I15" s="282">
        <v>6</v>
      </c>
      <c r="J15" s="281">
        <v>178</v>
      </c>
      <c r="K15" s="282">
        <v>93</v>
      </c>
      <c r="L15" s="282">
        <v>6</v>
      </c>
      <c r="M15" s="281">
        <v>181</v>
      </c>
      <c r="N15" s="282">
        <v>88</v>
      </c>
      <c r="O15" s="282">
        <v>7</v>
      </c>
      <c r="P15" s="281">
        <v>179</v>
      </c>
      <c r="Q15" s="282">
        <v>91</v>
      </c>
      <c r="R15" s="282">
        <v>7</v>
      </c>
      <c r="S15" s="281">
        <v>151</v>
      </c>
      <c r="T15" s="282">
        <v>80</v>
      </c>
      <c r="U15" s="282">
        <v>6</v>
      </c>
      <c r="V15" s="209">
        <f>D15+G15+J15+M15+P15+S15</f>
        <v>1047</v>
      </c>
      <c r="W15" s="210">
        <f>E15+H15+K15+N15+Q15+T15</f>
        <v>548</v>
      </c>
      <c r="X15" s="281">
        <v>10</v>
      </c>
      <c r="Y15" s="282">
        <v>6</v>
      </c>
      <c r="Z15" s="233">
        <f>F15+I15+L15+O15+R15+U15</f>
        <v>38</v>
      </c>
    </row>
    <row r="16" spans="1:26" s="242" customFormat="1" ht="16.5" thickBot="1" x14ac:dyDescent="0.25">
      <c r="A16" s="237"/>
      <c r="B16" s="238" t="s">
        <v>80</v>
      </c>
      <c r="C16" s="239" t="s">
        <v>81</v>
      </c>
      <c r="D16" s="238">
        <f>D14+D15</f>
        <v>294</v>
      </c>
      <c r="E16" s="238">
        <f t="shared" ref="E16:Z16" si="2">E14+E15</f>
        <v>160</v>
      </c>
      <c r="F16" s="238">
        <f t="shared" si="2"/>
        <v>10</v>
      </c>
      <c r="G16" s="238">
        <f t="shared" si="2"/>
        <v>296</v>
      </c>
      <c r="H16" s="238">
        <f t="shared" si="2"/>
        <v>153</v>
      </c>
      <c r="I16" s="238">
        <f t="shared" si="2"/>
        <v>10</v>
      </c>
      <c r="J16" s="238">
        <f t="shared" si="2"/>
        <v>295</v>
      </c>
      <c r="K16" s="238">
        <f t="shared" si="2"/>
        <v>150</v>
      </c>
      <c r="L16" s="238">
        <f t="shared" si="2"/>
        <v>10</v>
      </c>
      <c r="M16" s="238">
        <f t="shared" si="2"/>
        <v>181</v>
      </c>
      <c r="N16" s="238">
        <f t="shared" si="2"/>
        <v>88</v>
      </c>
      <c r="O16" s="238">
        <f t="shared" si="2"/>
        <v>7</v>
      </c>
      <c r="P16" s="238">
        <f t="shared" si="2"/>
        <v>179</v>
      </c>
      <c r="Q16" s="238">
        <f t="shared" si="2"/>
        <v>91</v>
      </c>
      <c r="R16" s="238">
        <f t="shared" si="2"/>
        <v>7</v>
      </c>
      <c r="S16" s="238">
        <f t="shared" si="2"/>
        <v>151</v>
      </c>
      <c r="T16" s="238">
        <f t="shared" si="2"/>
        <v>80</v>
      </c>
      <c r="U16" s="238">
        <f t="shared" si="2"/>
        <v>6</v>
      </c>
      <c r="V16" s="238">
        <f t="shared" si="2"/>
        <v>1396</v>
      </c>
      <c r="W16" s="238">
        <f t="shared" si="2"/>
        <v>722</v>
      </c>
      <c r="X16" s="238">
        <f t="shared" si="2"/>
        <v>19</v>
      </c>
      <c r="Y16" s="238">
        <f t="shared" si="2"/>
        <v>11</v>
      </c>
      <c r="Z16" s="241">
        <f t="shared" si="2"/>
        <v>50</v>
      </c>
    </row>
    <row r="17" spans="1:26" s="231" customFormat="1" ht="27.75" x14ac:dyDescent="0.2">
      <c r="A17" s="243">
        <v>1</v>
      </c>
      <c r="B17" s="244" t="s">
        <v>101</v>
      </c>
      <c r="C17" s="245" t="s">
        <v>79</v>
      </c>
      <c r="D17" s="246">
        <v>113</v>
      </c>
      <c r="E17" s="244">
        <v>52</v>
      </c>
      <c r="F17" s="244">
        <v>4</v>
      </c>
      <c r="G17" s="246">
        <v>114</v>
      </c>
      <c r="H17" s="244">
        <v>59</v>
      </c>
      <c r="I17" s="244">
        <v>4</v>
      </c>
      <c r="J17" s="246">
        <v>116</v>
      </c>
      <c r="K17" s="244">
        <v>60</v>
      </c>
      <c r="L17" s="244">
        <v>4</v>
      </c>
      <c r="M17" s="246">
        <v>118</v>
      </c>
      <c r="N17" s="244">
        <v>57</v>
      </c>
      <c r="O17" s="244">
        <v>4</v>
      </c>
      <c r="P17" s="297"/>
      <c r="Q17" s="297"/>
      <c r="R17" s="297"/>
      <c r="S17" s="297"/>
      <c r="T17" s="297"/>
      <c r="U17" s="298"/>
      <c r="V17" s="246">
        <f>D17+G17+J17+M17+P17+S17</f>
        <v>461</v>
      </c>
      <c r="W17" s="244">
        <f>E17+H17+K17+N17+Q17+T17</f>
        <v>228</v>
      </c>
      <c r="X17" s="246">
        <v>13</v>
      </c>
      <c r="Y17" s="244">
        <v>6</v>
      </c>
      <c r="Z17" s="248">
        <f>F17+I17+L17+O17+R17+U17</f>
        <v>16</v>
      </c>
    </row>
    <row r="18" spans="1:26" s="234" customFormat="1" ht="27.75" x14ac:dyDescent="0.2">
      <c r="A18" s="214">
        <v>2</v>
      </c>
      <c r="B18" s="282" t="s">
        <v>101</v>
      </c>
      <c r="C18" s="232" t="s">
        <v>78</v>
      </c>
      <c r="D18" s="281">
        <v>180</v>
      </c>
      <c r="E18" s="282">
        <v>87</v>
      </c>
      <c r="F18" s="282">
        <v>6</v>
      </c>
      <c r="G18" s="281">
        <v>179</v>
      </c>
      <c r="H18" s="282">
        <v>102</v>
      </c>
      <c r="I18" s="282">
        <v>6</v>
      </c>
      <c r="J18" s="281">
        <v>180</v>
      </c>
      <c r="K18" s="282">
        <v>95</v>
      </c>
      <c r="L18" s="282">
        <v>6</v>
      </c>
      <c r="M18" s="281">
        <v>178</v>
      </c>
      <c r="N18" s="282">
        <v>94</v>
      </c>
      <c r="O18" s="282">
        <v>7</v>
      </c>
      <c r="P18" s="281">
        <v>181</v>
      </c>
      <c r="Q18" s="282">
        <v>86</v>
      </c>
      <c r="R18" s="282">
        <v>7</v>
      </c>
      <c r="S18" s="281">
        <v>149</v>
      </c>
      <c r="T18" s="282">
        <v>75</v>
      </c>
      <c r="U18" s="282">
        <v>6</v>
      </c>
      <c r="V18" s="209">
        <f>D18+G18+J18+M18+P18+S18</f>
        <v>1047</v>
      </c>
      <c r="W18" s="210">
        <f>E18+H18+K18+N18+Q18+T18</f>
        <v>539</v>
      </c>
      <c r="X18" s="281">
        <v>13</v>
      </c>
      <c r="Y18" s="282">
        <v>7</v>
      </c>
      <c r="Z18" s="233">
        <f>F18+I18+L18+O18+R18+U18</f>
        <v>38</v>
      </c>
    </row>
    <row r="19" spans="1:26" s="242" customFormat="1" ht="16.5" thickBot="1" x14ac:dyDescent="0.25">
      <c r="A19" s="237"/>
      <c r="B19" s="238" t="s">
        <v>101</v>
      </c>
      <c r="C19" s="239" t="s">
        <v>81</v>
      </c>
      <c r="D19" s="238">
        <f>D17+D18</f>
        <v>293</v>
      </c>
      <c r="E19" s="238">
        <f t="shared" ref="E19:Z19" si="3">E17+E18</f>
        <v>139</v>
      </c>
      <c r="F19" s="238">
        <f t="shared" si="3"/>
        <v>10</v>
      </c>
      <c r="G19" s="238">
        <f t="shared" si="3"/>
        <v>293</v>
      </c>
      <c r="H19" s="238">
        <f t="shared" si="3"/>
        <v>161</v>
      </c>
      <c r="I19" s="238">
        <f t="shared" si="3"/>
        <v>10</v>
      </c>
      <c r="J19" s="238">
        <f t="shared" si="3"/>
        <v>296</v>
      </c>
      <c r="K19" s="238">
        <f t="shared" si="3"/>
        <v>155</v>
      </c>
      <c r="L19" s="238">
        <f t="shared" si="3"/>
        <v>10</v>
      </c>
      <c r="M19" s="238">
        <f t="shared" si="3"/>
        <v>296</v>
      </c>
      <c r="N19" s="238">
        <f t="shared" si="3"/>
        <v>151</v>
      </c>
      <c r="O19" s="238">
        <f t="shared" si="3"/>
        <v>11</v>
      </c>
      <c r="P19" s="238">
        <f t="shared" si="3"/>
        <v>181</v>
      </c>
      <c r="Q19" s="238">
        <f t="shared" si="3"/>
        <v>86</v>
      </c>
      <c r="R19" s="238">
        <f t="shared" si="3"/>
        <v>7</v>
      </c>
      <c r="S19" s="238">
        <f t="shared" si="3"/>
        <v>149</v>
      </c>
      <c r="T19" s="238">
        <f t="shared" si="3"/>
        <v>75</v>
      </c>
      <c r="U19" s="238">
        <f t="shared" si="3"/>
        <v>6</v>
      </c>
      <c r="V19" s="238">
        <f t="shared" si="3"/>
        <v>1508</v>
      </c>
      <c r="W19" s="238">
        <f t="shared" si="3"/>
        <v>767</v>
      </c>
      <c r="X19" s="238">
        <f t="shared" si="3"/>
        <v>26</v>
      </c>
      <c r="Y19" s="238">
        <f t="shared" si="3"/>
        <v>13</v>
      </c>
      <c r="Z19" s="241">
        <f t="shared" si="3"/>
        <v>54</v>
      </c>
    </row>
    <row r="20" spans="1:26" s="231" customFormat="1" ht="27.75" x14ac:dyDescent="0.2">
      <c r="A20" s="243">
        <v>1</v>
      </c>
      <c r="B20" s="244" t="s">
        <v>102</v>
      </c>
      <c r="C20" s="245" t="s">
        <v>79</v>
      </c>
      <c r="D20" s="246">
        <v>114</v>
      </c>
      <c r="E20" s="244">
        <v>63</v>
      </c>
      <c r="F20" s="244">
        <v>4</v>
      </c>
      <c r="G20" s="246">
        <v>110</v>
      </c>
      <c r="H20" s="244">
        <v>50</v>
      </c>
      <c r="I20" s="244">
        <v>4</v>
      </c>
      <c r="J20" s="246">
        <v>116</v>
      </c>
      <c r="K20" s="244">
        <v>60</v>
      </c>
      <c r="L20" s="244">
        <v>4</v>
      </c>
      <c r="M20" s="246">
        <v>117</v>
      </c>
      <c r="N20" s="244">
        <v>61</v>
      </c>
      <c r="O20" s="244">
        <v>4</v>
      </c>
      <c r="P20" s="244">
        <v>116</v>
      </c>
      <c r="Q20" s="244">
        <v>57</v>
      </c>
      <c r="R20" s="244">
        <v>4</v>
      </c>
      <c r="S20" s="297"/>
      <c r="T20" s="297"/>
      <c r="U20" s="298"/>
      <c r="V20" s="246">
        <f>D20+G20+J20+M20+P20+S20</f>
        <v>573</v>
      </c>
      <c r="W20" s="244">
        <f>E20+H20+K20+N20+Q20+T20</f>
        <v>291</v>
      </c>
      <c r="X20" s="246">
        <f>10+4+7+3</f>
        <v>24</v>
      </c>
      <c r="Y20" s="244">
        <f>6+5</f>
        <v>11</v>
      </c>
      <c r="Z20" s="248">
        <f>F20+I20+L20+O20+R20+U20</f>
        <v>20</v>
      </c>
    </row>
    <row r="21" spans="1:26" s="231" customFormat="1" ht="27.75" x14ac:dyDescent="0.2">
      <c r="A21" s="226">
        <v>2</v>
      </c>
      <c r="B21" s="235" t="s">
        <v>102</v>
      </c>
      <c r="C21" s="228" t="s">
        <v>103</v>
      </c>
      <c r="D21" s="229">
        <v>111</v>
      </c>
      <c r="E21" s="227">
        <v>55</v>
      </c>
      <c r="F21" s="227">
        <v>4</v>
      </c>
      <c r="G21" s="303"/>
      <c r="H21" s="304"/>
      <c r="I21" s="304"/>
      <c r="J21" s="304"/>
      <c r="K21" s="304"/>
      <c r="L21" s="304"/>
      <c r="M21" s="304"/>
      <c r="N21" s="304"/>
      <c r="O21" s="304"/>
      <c r="P21" s="304"/>
      <c r="Q21" s="304"/>
      <c r="R21" s="304"/>
      <c r="S21" s="305"/>
      <c r="T21" s="305"/>
      <c r="U21" s="306"/>
      <c r="V21" s="229">
        <f>D21</f>
        <v>111</v>
      </c>
      <c r="W21" s="227">
        <f>E21</f>
        <v>55</v>
      </c>
      <c r="X21" s="229">
        <v>3</v>
      </c>
      <c r="Y21" s="227">
        <v>1</v>
      </c>
      <c r="Z21" s="230">
        <f>F21</f>
        <v>4</v>
      </c>
    </row>
    <row r="22" spans="1:26" s="242" customFormat="1" ht="15.75" x14ac:dyDescent="0.2">
      <c r="A22" s="250"/>
      <c r="B22" s="236"/>
      <c r="C22" s="251" t="s">
        <v>105</v>
      </c>
      <c r="D22" s="229">
        <f>D20+D21</f>
        <v>225</v>
      </c>
      <c r="E22" s="229">
        <f t="shared" ref="E22:Z22" si="4">E20+E21</f>
        <v>118</v>
      </c>
      <c r="F22" s="229">
        <f t="shared" si="4"/>
        <v>8</v>
      </c>
      <c r="G22" s="281">
        <f t="shared" si="4"/>
        <v>110</v>
      </c>
      <c r="H22" s="281">
        <f t="shared" si="4"/>
        <v>50</v>
      </c>
      <c r="I22" s="281">
        <f t="shared" si="4"/>
        <v>4</v>
      </c>
      <c r="J22" s="281">
        <f t="shared" si="4"/>
        <v>116</v>
      </c>
      <c r="K22" s="281">
        <f t="shared" si="4"/>
        <v>60</v>
      </c>
      <c r="L22" s="281">
        <f t="shared" si="4"/>
        <v>4</v>
      </c>
      <c r="M22" s="281">
        <f t="shared" si="4"/>
        <v>117</v>
      </c>
      <c r="N22" s="281">
        <f t="shared" si="4"/>
        <v>61</v>
      </c>
      <c r="O22" s="281">
        <f t="shared" si="4"/>
        <v>4</v>
      </c>
      <c r="P22" s="281">
        <f t="shared" si="4"/>
        <v>116</v>
      </c>
      <c r="Q22" s="281">
        <f t="shared" si="4"/>
        <v>57</v>
      </c>
      <c r="R22" s="281">
        <f t="shared" si="4"/>
        <v>4</v>
      </c>
      <c r="S22" s="252">
        <f t="shared" si="4"/>
        <v>0</v>
      </c>
      <c r="T22" s="252">
        <f t="shared" si="4"/>
        <v>0</v>
      </c>
      <c r="U22" s="252">
        <f t="shared" si="4"/>
        <v>0</v>
      </c>
      <c r="V22" s="229">
        <f t="shared" si="4"/>
        <v>684</v>
      </c>
      <c r="W22" s="229">
        <f t="shared" si="4"/>
        <v>346</v>
      </c>
      <c r="X22" s="229">
        <f t="shared" si="4"/>
        <v>27</v>
      </c>
      <c r="Y22" s="229">
        <f t="shared" si="4"/>
        <v>12</v>
      </c>
      <c r="Z22" s="253">
        <f t="shared" si="4"/>
        <v>24</v>
      </c>
    </row>
    <row r="23" spans="1:26" s="234" customFormat="1" ht="27.75" x14ac:dyDescent="0.2">
      <c r="A23" s="214">
        <v>3</v>
      </c>
      <c r="B23" s="282" t="s">
        <v>102</v>
      </c>
      <c r="C23" s="232" t="s">
        <v>78</v>
      </c>
      <c r="D23" s="281">
        <v>169</v>
      </c>
      <c r="E23" s="282">
        <v>80</v>
      </c>
      <c r="F23" s="282">
        <v>6</v>
      </c>
      <c r="G23" s="281">
        <v>184</v>
      </c>
      <c r="H23" s="282">
        <v>87</v>
      </c>
      <c r="I23" s="282">
        <v>6</v>
      </c>
      <c r="J23" s="281">
        <v>183</v>
      </c>
      <c r="K23" s="282">
        <v>104</v>
      </c>
      <c r="L23" s="282">
        <v>6</v>
      </c>
      <c r="M23" s="281">
        <v>182</v>
      </c>
      <c r="N23" s="282">
        <v>96</v>
      </c>
      <c r="O23" s="282">
        <v>7</v>
      </c>
      <c r="P23" s="281">
        <v>182</v>
      </c>
      <c r="Q23" s="282">
        <v>95</v>
      </c>
      <c r="R23" s="282">
        <v>7</v>
      </c>
      <c r="S23" s="281">
        <v>152</v>
      </c>
      <c r="T23" s="282">
        <v>70</v>
      </c>
      <c r="U23" s="282">
        <v>5</v>
      </c>
      <c r="V23" s="209">
        <f>D23+G23+J23+M23+P23+S23</f>
        <v>1052</v>
      </c>
      <c r="W23" s="210">
        <f>E23+H23+K23+N23+Q23+T23</f>
        <v>532</v>
      </c>
      <c r="X23" s="281">
        <f>4+7+3+6+2</f>
        <v>22</v>
      </c>
      <c r="Y23" s="282">
        <f>1+2+3+3+1</f>
        <v>10</v>
      </c>
      <c r="Z23" s="233">
        <f>F23+I23+L23+O23+R23+U23</f>
        <v>37</v>
      </c>
    </row>
    <row r="24" spans="1:26" s="242" customFormat="1" ht="16.5" thickBot="1" x14ac:dyDescent="0.25">
      <c r="A24" s="237"/>
      <c r="B24" s="238" t="s">
        <v>102</v>
      </c>
      <c r="C24" s="239" t="s">
        <v>81</v>
      </c>
      <c r="D24" s="238">
        <f>D20+D21+D23</f>
        <v>394</v>
      </c>
      <c r="E24" s="238">
        <f t="shared" ref="E24:Z24" si="5">E20+E21+E23</f>
        <v>198</v>
      </c>
      <c r="F24" s="238">
        <f t="shared" si="5"/>
        <v>14</v>
      </c>
      <c r="G24" s="238">
        <f t="shared" si="5"/>
        <v>294</v>
      </c>
      <c r="H24" s="238">
        <f t="shared" si="5"/>
        <v>137</v>
      </c>
      <c r="I24" s="238">
        <f t="shared" si="5"/>
        <v>10</v>
      </c>
      <c r="J24" s="238">
        <f t="shared" si="5"/>
        <v>299</v>
      </c>
      <c r="K24" s="238">
        <f t="shared" si="5"/>
        <v>164</v>
      </c>
      <c r="L24" s="238">
        <f t="shared" si="5"/>
        <v>10</v>
      </c>
      <c r="M24" s="238">
        <f t="shared" si="5"/>
        <v>299</v>
      </c>
      <c r="N24" s="238">
        <f t="shared" si="5"/>
        <v>157</v>
      </c>
      <c r="O24" s="238">
        <f t="shared" si="5"/>
        <v>11</v>
      </c>
      <c r="P24" s="238">
        <f t="shared" si="5"/>
        <v>298</v>
      </c>
      <c r="Q24" s="238">
        <f t="shared" si="5"/>
        <v>152</v>
      </c>
      <c r="R24" s="238">
        <f t="shared" si="5"/>
        <v>11</v>
      </c>
      <c r="S24" s="238">
        <f t="shared" si="5"/>
        <v>152</v>
      </c>
      <c r="T24" s="238">
        <f t="shared" si="5"/>
        <v>70</v>
      </c>
      <c r="U24" s="238">
        <f t="shared" si="5"/>
        <v>5</v>
      </c>
      <c r="V24" s="238">
        <f t="shared" si="5"/>
        <v>1736</v>
      </c>
      <c r="W24" s="238">
        <f t="shared" si="5"/>
        <v>878</v>
      </c>
      <c r="X24" s="238">
        <f t="shared" si="5"/>
        <v>49</v>
      </c>
      <c r="Y24" s="238">
        <f t="shared" si="5"/>
        <v>22</v>
      </c>
      <c r="Z24" s="241">
        <f t="shared" si="5"/>
        <v>61</v>
      </c>
    </row>
    <row r="25" spans="1:26" s="231" customFormat="1" ht="27.75" x14ac:dyDescent="0.2">
      <c r="A25" s="243">
        <v>1</v>
      </c>
      <c r="B25" s="244" t="s">
        <v>108</v>
      </c>
      <c r="C25" s="245" t="s">
        <v>79</v>
      </c>
      <c r="D25" s="246">
        <v>112</v>
      </c>
      <c r="E25" s="244">
        <v>52</v>
      </c>
      <c r="F25" s="244">
        <v>4</v>
      </c>
      <c r="G25" s="246">
        <v>114</v>
      </c>
      <c r="H25" s="244">
        <v>63</v>
      </c>
      <c r="I25" s="244">
        <v>4</v>
      </c>
      <c r="J25" s="246">
        <v>113</v>
      </c>
      <c r="K25" s="244">
        <v>50</v>
      </c>
      <c r="L25" s="244">
        <v>4</v>
      </c>
      <c r="M25" s="246">
        <v>118</v>
      </c>
      <c r="N25" s="244">
        <v>62</v>
      </c>
      <c r="O25" s="244">
        <v>4</v>
      </c>
      <c r="P25" s="244">
        <v>122</v>
      </c>
      <c r="Q25" s="244">
        <v>63</v>
      </c>
      <c r="R25" s="244">
        <v>4</v>
      </c>
      <c r="S25" s="244">
        <v>115</v>
      </c>
      <c r="T25" s="244">
        <v>56</v>
      </c>
      <c r="U25" s="244">
        <v>4</v>
      </c>
      <c r="V25" s="246">
        <f t="shared" ref="V25" si="6">D25+G25+J25+M25+P25+S25</f>
        <v>694</v>
      </c>
      <c r="W25" s="244">
        <f t="shared" ref="W25" si="7">E25+H25+K25+N25+Q25+T25</f>
        <v>346</v>
      </c>
      <c r="X25" s="246">
        <v>43</v>
      </c>
      <c r="Y25" s="244">
        <v>23</v>
      </c>
      <c r="Z25" s="248">
        <f>F25+I25+L25+O25+R25+U25</f>
        <v>24</v>
      </c>
    </row>
    <row r="26" spans="1:26" s="231" customFormat="1" ht="27.75" x14ac:dyDescent="0.2">
      <c r="A26" s="214">
        <v>2</v>
      </c>
      <c r="B26" s="282" t="s">
        <v>108</v>
      </c>
      <c r="C26" s="232" t="s">
        <v>103</v>
      </c>
      <c r="D26" s="281">
        <v>112</v>
      </c>
      <c r="E26" s="282">
        <v>58</v>
      </c>
      <c r="F26" s="282">
        <v>4</v>
      </c>
      <c r="G26" s="255">
        <v>111</v>
      </c>
      <c r="H26" s="282">
        <v>53</v>
      </c>
      <c r="I26" s="282">
        <v>4</v>
      </c>
      <c r="J26" s="307"/>
      <c r="K26" s="307"/>
      <c r="L26" s="307"/>
      <c r="M26" s="307"/>
      <c r="N26" s="307"/>
      <c r="O26" s="307"/>
      <c r="P26" s="307"/>
      <c r="Q26" s="307"/>
      <c r="R26" s="307"/>
      <c r="S26" s="307"/>
      <c r="T26" s="307"/>
      <c r="U26" s="307"/>
      <c r="V26" s="281">
        <f>D26+G26</f>
        <v>223</v>
      </c>
      <c r="W26" s="282">
        <f>E26+H26</f>
        <v>111</v>
      </c>
      <c r="X26" s="281">
        <v>9</v>
      </c>
      <c r="Y26" s="282">
        <v>4</v>
      </c>
      <c r="Z26" s="233">
        <f>F26+I26</f>
        <v>8</v>
      </c>
    </row>
    <row r="27" spans="1:26" s="242" customFormat="1" ht="15.75" x14ac:dyDescent="0.2">
      <c r="A27" s="285"/>
      <c r="B27" s="281" t="s">
        <v>108</v>
      </c>
      <c r="C27" s="256" t="s">
        <v>105</v>
      </c>
      <c r="D27" s="281">
        <f>D25+D26</f>
        <v>224</v>
      </c>
      <c r="E27" s="281">
        <f t="shared" ref="E27:Z27" si="8">E25+E26</f>
        <v>110</v>
      </c>
      <c r="F27" s="281">
        <f t="shared" si="8"/>
        <v>8</v>
      </c>
      <c r="G27" s="281">
        <f t="shared" si="8"/>
        <v>225</v>
      </c>
      <c r="H27" s="281">
        <f t="shared" si="8"/>
        <v>116</v>
      </c>
      <c r="I27" s="281">
        <f t="shared" si="8"/>
        <v>8</v>
      </c>
      <c r="J27" s="281">
        <f t="shared" si="8"/>
        <v>113</v>
      </c>
      <c r="K27" s="281">
        <f t="shared" si="8"/>
        <v>50</v>
      </c>
      <c r="L27" s="281">
        <f t="shared" si="8"/>
        <v>4</v>
      </c>
      <c r="M27" s="281">
        <f t="shared" si="8"/>
        <v>118</v>
      </c>
      <c r="N27" s="281">
        <f t="shared" si="8"/>
        <v>62</v>
      </c>
      <c r="O27" s="281">
        <f t="shared" si="8"/>
        <v>4</v>
      </c>
      <c r="P27" s="281">
        <f t="shared" si="8"/>
        <v>122</v>
      </c>
      <c r="Q27" s="281">
        <f t="shared" si="8"/>
        <v>63</v>
      </c>
      <c r="R27" s="281">
        <f t="shared" si="8"/>
        <v>4</v>
      </c>
      <c r="S27" s="252">
        <f t="shared" si="8"/>
        <v>115</v>
      </c>
      <c r="T27" s="252">
        <f t="shared" si="8"/>
        <v>56</v>
      </c>
      <c r="U27" s="252">
        <f t="shared" si="8"/>
        <v>4</v>
      </c>
      <c r="V27" s="281">
        <f t="shared" si="8"/>
        <v>917</v>
      </c>
      <c r="W27" s="281">
        <f t="shared" si="8"/>
        <v>457</v>
      </c>
      <c r="X27" s="281">
        <f t="shared" si="8"/>
        <v>52</v>
      </c>
      <c r="Y27" s="281">
        <f t="shared" si="8"/>
        <v>27</v>
      </c>
      <c r="Z27" s="286">
        <f t="shared" si="8"/>
        <v>32</v>
      </c>
    </row>
    <row r="28" spans="1:26" s="234" customFormat="1" ht="27.75" x14ac:dyDescent="0.2">
      <c r="A28" s="214">
        <v>3</v>
      </c>
      <c r="B28" s="282" t="s">
        <v>108</v>
      </c>
      <c r="C28" s="232" t="s">
        <v>78</v>
      </c>
      <c r="D28" s="281">
        <v>168</v>
      </c>
      <c r="E28" s="282">
        <v>78</v>
      </c>
      <c r="F28" s="282">
        <v>6</v>
      </c>
      <c r="G28" s="281">
        <v>170</v>
      </c>
      <c r="H28" s="282">
        <v>80</v>
      </c>
      <c r="I28" s="282">
        <v>6</v>
      </c>
      <c r="J28" s="281">
        <v>184</v>
      </c>
      <c r="K28" s="282">
        <v>86</v>
      </c>
      <c r="L28" s="282">
        <v>6</v>
      </c>
      <c r="M28" s="281">
        <v>182</v>
      </c>
      <c r="N28" s="282">
        <v>103</v>
      </c>
      <c r="O28" s="282">
        <v>7</v>
      </c>
      <c r="P28" s="281">
        <v>184</v>
      </c>
      <c r="Q28" s="282">
        <v>98</v>
      </c>
      <c r="R28" s="282">
        <v>7</v>
      </c>
      <c r="S28" s="281">
        <v>148</v>
      </c>
      <c r="T28" s="282">
        <v>71</v>
      </c>
      <c r="U28" s="282">
        <v>6</v>
      </c>
      <c r="V28" s="209">
        <f>D28+G28+J28+M28+P28+S28</f>
        <v>1036</v>
      </c>
      <c r="W28" s="210">
        <f>E28+H28+K28+N28+Q28+T28</f>
        <v>516</v>
      </c>
      <c r="X28" s="281">
        <v>36</v>
      </c>
      <c r="Y28" s="282">
        <v>15</v>
      </c>
      <c r="Z28" s="233">
        <f>F28+I28+L28+O28+R28+U28</f>
        <v>38</v>
      </c>
    </row>
    <row r="29" spans="1:26" s="242" customFormat="1" ht="16.5" thickBot="1" x14ac:dyDescent="0.25">
      <c r="A29" s="237"/>
      <c r="B29" s="238" t="s">
        <v>108</v>
      </c>
      <c r="C29" s="239" t="s">
        <v>81</v>
      </c>
      <c r="D29" s="238">
        <f>D25+D26+D28</f>
        <v>392</v>
      </c>
      <c r="E29" s="238">
        <f t="shared" ref="E29:Z29" si="9">E25+E26+E28</f>
        <v>188</v>
      </c>
      <c r="F29" s="238">
        <f t="shared" si="9"/>
        <v>14</v>
      </c>
      <c r="G29" s="238">
        <f t="shared" si="9"/>
        <v>395</v>
      </c>
      <c r="H29" s="238">
        <f t="shared" si="9"/>
        <v>196</v>
      </c>
      <c r="I29" s="238">
        <f t="shared" si="9"/>
        <v>14</v>
      </c>
      <c r="J29" s="238">
        <f t="shared" si="9"/>
        <v>297</v>
      </c>
      <c r="K29" s="238">
        <f t="shared" si="9"/>
        <v>136</v>
      </c>
      <c r="L29" s="238">
        <f t="shared" si="9"/>
        <v>10</v>
      </c>
      <c r="M29" s="238">
        <f t="shared" si="9"/>
        <v>300</v>
      </c>
      <c r="N29" s="238">
        <f t="shared" si="9"/>
        <v>165</v>
      </c>
      <c r="O29" s="238">
        <f t="shared" si="9"/>
        <v>11</v>
      </c>
      <c r="P29" s="238">
        <f t="shared" si="9"/>
        <v>306</v>
      </c>
      <c r="Q29" s="238">
        <f t="shared" si="9"/>
        <v>161</v>
      </c>
      <c r="R29" s="238">
        <f t="shared" si="9"/>
        <v>11</v>
      </c>
      <c r="S29" s="238">
        <f t="shared" si="9"/>
        <v>263</v>
      </c>
      <c r="T29" s="238">
        <f t="shared" si="9"/>
        <v>127</v>
      </c>
      <c r="U29" s="238">
        <f t="shared" si="9"/>
        <v>10</v>
      </c>
      <c r="V29" s="238">
        <f t="shared" si="9"/>
        <v>1953</v>
      </c>
      <c r="W29" s="238">
        <f t="shared" si="9"/>
        <v>973</v>
      </c>
      <c r="X29" s="238">
        <f t="shared" si="9"/>
        <v>88</v>
      </c>
      <c r="Y29" s="238">
        <f t="shared" si="9"/>
        <v>42</v>
      </c>
      <c r="Z29" s="241">
        <f t="shared" si="9"/>
        <v>70</v>
      </c>
    </row>
    <row r="30" spans="1:26" s="231" customFormat="1" ht="15.75" x14ac:dyDescent="0.2">
      <c r="A30" s="243">
        <v>1</v>
      </c>
      <c r="B30" s="244" t="s">
        <v>109</v>
      </c>
      <c r="C30" s="245" t="s">
        <v>60</v>
      </c>
      <c r="D30" s="246">
        <v>110</v>
      </c>
      <c r="E30" s="244">
        <v>55</v>
      </c>
      <c r="F30" s="244">
        <v>4</v>
      </c>
      <c r="G30" s="246">
        <v>112</v>
      </c>
      <c r="H30" s="244">
        <v>51</v>
      </c>
      <c r="I30" s="244">
        <v>4</v>
      </c>
      <c r="J30" s="246">
        <v>114</v>
      </c>
      <c r="K30" s="244">
        <v>63</v>
      </c>
      <c r="L30" s="244">
        <v>4</v>
      </c>
      <c r="M30" s="246">
        <v>113</v>
      </c>
      <c r="N30" s="244">
        <v>49</v>
      </c>
      <c r="O30" s="244">
        <v>4</v>
      </c>
      <c r="P30" s="246">
        <v>123</v>
      </c>
      <c r="Q30" s="244">
        <v>66</v>
      </c>
      <c r="R30" s="244">
        <v>4</v>
      </c>
      <c r="S30" s="246">
        <v>121</v>
      </c>
      <c r="T30" s="244">
        <v>61</v>
      </c>
      <c r="U30" s="244">
        <v>4</v>
      </c>
      <c r="V30" s="246">
        <f t="shared" ref="V30" si="10">D30+G30+J30+M30+P30+S30</f>
        <v>693</v>
      </c>
      <c r="W30" s="244">
        <f t="shared" ref="W30" si="11">E30+H30+K30+N30+Q30+T30</f>
        <v>345</v>
      </c>
      <c r="X30" s="246">
        <f>6+14+10+4+2+6</f>
        <v>42</v>
      </c>
      <c r="Y30" s="244">
        <f>4+8+6+1+4</f>
        <v>23</v>
      </c>
      <c r="Z30" s="248">
        <f>F30+I30+L30+O30+R30+U30</f>
        <v>24</v>
      </c>
    </row>
    <row r="31" spans="1:26" s="231" customFormat="1" ht="15.75" x14ac:dyDescent="0.2">
      <c r="A31" s="214">
        <v>2</v>
      </c>
      <c r="B31" s="282" t="s">
        <v>109</v>
      </c>
      <c r="C31" s="232" t="s">
        <v>110</v>
      </c>
      <c r="D31" s="281">
        <v>114</v>
      </c>
      <c r="E31" s="282">
        <v>58</v>
      </c>
      <c r="F31" s="282">
        <v>4</v>
      </c>
      <c r="G31" s="281">
        <v>113</v>
      </c>
      <c r="H31" s="282">
        <v>59</v>
      </c>
      <c r="I31" s="282">
        <v>4</v>
      </c>
      <c r="J31" s="281">
        <v>112</v>
      </c>
      <c r="K31" s="282">
        <v>54</v>
      </c>
      <c r="L31" s="282">
        <v>4</v>
      </c>
      <c r="M31" s="211">
        <v>0</v>
      </c>
      <c r="N31" s="211">
        <v>0</v>
      </c>
      <c r="O31" s="211">
        <v>0</v>
      </c>
      <c r="P31" s="211">
        <v>0</v>
      </c>
      <c r="Q31" s="211">
        <v>0</v>
      </c>
      <c r="R31" s="211">
        <v>0</v>
      </c>
      <c r="S31" s="211">
        <v>0</v>
      </c>
      <c r="T31" s="211">
        <v>0</v>
      </c>
      <c r="U31" s="211">
        <v>0</v>
      </c>
      <c r="V31" s="281">
        <f>D31+G31+J31</f>
        <v>339</v>
      </c>
      <c r="W31" s="282">
        <f>E31+H31+K31</f>
        <v>171</v>
      </c>
      <c r="X31" s="281">
        <v>12</v>
      </c>
      <c r="Y31" s="282">
        <v>6</v>
      </c>
      <c r="Z31" s="233">
        <f>F31+I31+L31</f>
        <v>12</v>
      </c>
    </row>
    <row r="32" spans="1:26" s="242" customFormat="1" ht="31.5" x14ac:dyDescent="0.2">
      <c r="A32" s="285"/>
      <c r="B32" s="281" t="s">
        <v>109</v>
      </c>
      <c r="C32" s="257" t="s">
        <v>105</v>
      </c>
      <c r="D32" s="281">
        <f>D30+D31</f>
        <v>224</v>
      </c>
      <c r="E32" s="281">
        <f t="shared" ref="E32:Z32" si="12">E30+E31</f>
        <v>113</v>
      </c>
      <c r="F32" s="281">
        <f t="shared" si="12"/>
        <v>8</v>
      </c>
      <c r="G32" s="281">
        <f t="shared" si="12"/>
        <v>225</v>
      </c>
      <c r="H32" s="281">
        <f t="shared" si="12"/>
        <v>110</v>
      </c>
      <c r="I32" s="281">
        <f t="shared" si="12"/>
        <v>8</v>
      </c>
      <c r="J32" s="281">
        <f t="shared" si="12"/>
        <v>226</v>
      </c>
      <c r="K32" s="281">
        <f t="shared" si="12"/>
        <v>117</v>
      </c>
      <c r="L32" s="281">
        <f t="shared" si="12"/>
        <v>8</v>
      </c>
      <c r="M32" s="281">
        <f t="shared" si="12"/>
        <v>113</v>
      </c>
      <c r="N32" s="281">
        <f t="shared" si="12"/>
        <v>49</v>
      </c>
      <c r="O32" s="281">
        <f t="shared" si="12"/>
        <v>4</v>
      </c>
      <c r="P32" s="281">
        <f t="shared" si="12"/>
        <v>123</v>
      </c>
      <c r="Q32" s="281">
        <f t="shared" si="12"/>
        <v>66</v>
      </c>
      <c r="R32" s="281">
        <f t="shared" si="12"/>
        <v>4</v>
      </c>
      <c r="S32" s="208">
        <f t="shared" si="12"/>
        <v>121</v>
      </c>
      <c r="T32" s="208">
        <f t="shared" si="12"/>
        <v>61</v>
      </c>
      <c r="U32" s="208">
        <f t="shared" si="12"/>
        <v>4</v>
      </c>
      <c r="V32" s="209">
        <f t="shared" si="12"/>
        <v>1032</v>
      </c>
      <c r="W32" s="281">
        <f t="shared" si="12"/>
        <v>516</v>
      </c>
      <c r="X32" s="281">
        <f t="shared" si="12"/>
        <v>54</v>
      </c>
      <c r="Y32" s="281">
        <f t="shared" si="12"/>
        <v>29</v>
      </c>
      <c r="Z32" s="286">
        <f t="shared" si="12"/>
        <v>36</v>
      </c>
    </row>
    <row r="33" spans="1:26" s="234" customFormat="1" ht="27.75" x14ac:dyDescent="0.2">
      <c r="A33" s="214">
        <v>3</v>
      </c>
      <c r="B33" s="282" t="s">
        <v>109</v>
      </c>
      <c r="C33" s="232" t="s">
        <v>78</v>
      </c>
      <c r="D33" s="281">
        <v>169</v>
      </c>
      <c r="E33" s="282">
        <v>88</v>
      </c>
      <c r="F33" s="282">
        <v>6</v>
      </c>
      <c r="G33" s="281">
        <v>169</v>
      </c>
      <c r="H33" s="282">
        <v>78</v>
      </c>
      <c r="I33" s="282">
        <v>6</v>
      </c>
      <c r="J33" s="281">
        <v>169</v>
      </c>
      <c r="K33" s="282">
        <v>81</v>
      </c>
      <c r="L33" s="282">
        <v>6</v>
      </c>
      <c r="M33" s="281">
        <v>181</v>
      </c>
      <c r="N33" s="282">
        <v>85</v>
      </c>
      <c r="O33" s="282">
        <v>7</v>
      </c>
      <c r="P33" s="281">
        <v>185</v>
      </c>
      <c r="Q33" s="282">
        <v>104</v>
      </c>
      <c r="R33" s="282">
        <v>7</v>
      </c>
      <c r="S33" s="281">
        <v>182</v>
      </c>
      <c r="T33" s="282">
        <v>95</v>
      </c>
      <c r="U33" s="282">
        <v>7</v>
      </c>
      <c r="V33" s="209">
        <f>D33+G33+J33+M33+P33+S33</f>
        <v>1055</v>
      </c>
      <c r="W33" s="210">
        <f>E33+H33+K33+N33+Q33+T33</f>
        <v>531</v>
      </c>
      <c r="X33" s="281">
        <f>5+11+4+7+5+10</f>
        <v>42</v>
      </c>
      <c r="Y33" s="282">
        <f>4+4+1+2+4+5</f>
        <v>20</v>
      </c>
      <c r="Z33" s="233">
        <f>F33+I33+L33+O33+R33+U33</f>
        <v>39</v>
      </c>
    </row>
    <row r="34" spans="1:26" s="242" customFormat="1" ht="16.5" thickBot="1" x14ac:dyDescent="0.25">
      <c r="A34" s="237"/>
      <c r="B34" s="238" t="s">
        <v>109</v>
      </c>
      <c r="C34" s="239" t="s">
        <v>81</v>
      </c>
      <c r="D34" s="238">
        <f>D30+D31+D33</f>
        <v>393</v>
      </c>
      <c r="E34" s="238">
        <f t="shared" ref="E34:Z34" si="13">E30+E31+E33</f>
        <v>201</v>
      </c>
      <c r="F34" s="238">
        <f t="shared" si="13"/>
        <v>14</v>
      </c>
      <c r="G34" s="238">
        <f t="shared" si="13"/>
        <v>394</v>
      </c>
      <c r="H34" s="238">
        <f t="shared" si="13"/>
        <v>188</v>
      </c>
      <c r="I34" s="238">
        <f t="shared" si="13"/>
        <v>14</v>
      </c>
      <c r="J34" s="238">
        <f t="shared" si="13"/>
        <v>395</v>
      </c>
      <c r="K34" s="238">
        <f t="shared" si="13"/>
        <v>198</v>
      </c>
      <c r="L34" s="238">
        <f t="shared" si="13"/>
        <v>14</v>
      </c>
      <c r="M34" s="238">
        <f t="shared" si="13"/>
        <v>294</v>
      </c>
      <c r="N34" s="238">
        <f t="shared" si="13"/>
        <v>134</v>
      </c>
      <c r="O34" s="238">
        <f t="shared" si="13"/>
        <v>11</v>
      </c>
      <c r="P34" s="238">
        <f t="shared" si="13"/>
        <v>308</v>
      </c>
      <c r="Q34" s="238">
        <f t="shared" si="13"/>
        <v>170</v>
      </c>
      <c r="R34" s="238">
        <f t="shared" si="13"/>
        <v>11</v>
      </c>
      <c r="S34" s="238">
        <f t="shared" si="13"/>
        <v>303</v>
      </c>
      <c r="T34" s="238">
        <f t="shared" si="13"/>
        <v>156</v>
      </c>
      <c r="U34" s="238">
        <f t="shared" si="13"/>
        <v>11</v>
      </c>
      <c r="V34" s="238">
        <f t="shared" si="13"/>
        <v>2087</v>
      </c>
      <c r="W34" s="238">
        <f t="shared" si="13"/>
        <v>1047</v>
      </c>
      <c r="X34" s="238">
        <f t="shared" si="13"/>
        <v>96</v>
      </c>
      <c r="Y34" s="238">
        <f t="shared" si="13"/>
        <v>49</v>
      </c>
      <c r="Z34" s="241">
        <f t="shared" si="13"/>
        <v>75</v>
      </c>
    </row>
    <row r="35" spans="1:26" s="242" customFormat="1" ht="15.75" x14ac:dyDescent="0.2">
      <c r="A35" s="227">
        <v>1</v>
      </c>
      <c r="B35" s="227" t="s">
        <v>111</v>
      </c>
      <c r="C35" s="228" t="s">
        <v>60</v>
      </c>
      <c r="D35" s="229">
        <v>111</v>
      </c>
      <c r="E35" s="227">
        <v>62</v>
      </c>
      <c r="F35" s="227">
        <v>4</v>
      </c>
      <c r="G35" s="229">
        <v>110</v>
      </c>
      <c r="H35" s="227">
        <v>54</v>
      </c>
      <c r="I35" s="227">
        <v>4</v>
      </c>
      <c r="J35" s="229">
        <v>116</v>
      </c>
      <c r="K35" s="227">
        <v>52</v>
      </c>
      <c r="L35" s="227">
        <v>4</v>
      </c>
      <c r="M35" s="229">
        <v>115</v>
      </c>
      <c r="N35" s="227">
        <v>63</v>
      </c>
      <c r="O35" s="227">
        <v>4</v>
      </c>
      <c r="P35" s="229">
        <v>120</v>
      </c>
      <c r="Q35" s="227">
        <v>54</v>
      </c>
      <c r="R35" s="227">
        <v>4</v>
      </c>
      <c r="S35" s="229">
        <v>123</v>
      </c>
      <c r="T35" s="227">
        <v>64</v>
      </c>
      <c r="U35" s="227">
        <v>4</v>
      </c>
      <c r="V35" s="229">
        <f t="shared" ref="V35" si="14">D35+G35+J35+M35+P35+S35</f>
        <v>695</v>
      </c>
      <c r="W35" s="227">
        <f t="shared" ref="W35" si="15">E35+H35+K35+N35+Q35+T35</f>
        <v>349</v>
      </c>
      <c r="X35" s="229">
        <v>50</v>
      </c>
      <c r="Y35" s="227">
        <v>26</v>
      </c>
      <c r="Z35" s="227">
        <f>F35+I35+L35+O35+R35+U35</f>
        <v>24</v>
      </c>
    </row>
    <row r="36" spans="1:26" s="242" customFormat="1" ht="15.75" x14ac:dyDescent="0.2">
      <c r="A36" s="215">
        <v>2</v>
      </c>
      <c r="B36" s="215" t="s">
        <v>111</v>
      </c>
      <c r="C36" s="232" t="s">
        <v>110</v>
      </c>
      <c r="D36" s="207">
        <v>111</v>
      </c>
      <c r="E36" s="215">
        <v>57</v>
      </c>
      <c r="F36" s="215">
        <v>4</v>
      </c>
      <c r="G36" s="207">
        <v>112</v>
      </c>
      <c r="H36" s="215">
        <v>57</v>
      </c>
      <c r="I36" s="215">
        <v>4</v>
      </c>
      <c r="J36" s="207">
        <v>116</v>
      </c>
      <c r="K36" s="215">
        <v>61</v>
      </c>
      <c r="L36" s="215">
        <v>4</v>
      </c>
      <c r="M36" s="208">
        <v>113</v>
      </c>
      <c r="N36" s="211">
        <v>53</v>
      </c>
      <c r="O36" s="211">
        <v>4</v>
      </c>
      <c r="P36" s="211">
        <v>0</v>
      </c>
      <c r="Q36" s="211">
        <v>0</v>
      </c>
      <c r="R36" s="258">
        <v>0</v>
      </c>
      <c r="S36" s="211">
        <v>0</v>
      </c>
      <c r="T36" s="211">
        <v>0</v>
      </c>
      <c r="U36" s="211">
        <v>0</v>
      </c>
      <c r="V36" s="208">
        <f>D36+G36+J36+M36</f>
        <v>452</v>
      </c>
      <c r="W36" s="211">
        <f>E36+H36+K36+N36</f>
        <v>228</v>
      </c>
      <c r="X36" s="207">
        <v>17</v>
      </c>
      <c r="Y36" s="215">
        <v>10</v>
      </c>
      <c r="Z36" s="211">
        <f>F36+I36+L36+O36</f>
        <v>16</v>
      </c>
    </row>
    <row r="37" spans="1:26" s="242" customFormat="1" ht="31.5" x14ac:dyDescent="0.2">
      <c r="A37" s="207"/>
      <c r="B37" s="207" t="s">
        <v>111</v>
      </c>
      <c r="C37" s="257" t="s">
        <v>105</v>
      </c>
      <c r="D37" s="207">
        <f>SUM(D35:D36)</f>
        <v>222</v>
      </c>
      <c r="E37" s="207">
        <f t="shared" ref="E37:U37" si="16">SUM(E35:E36)</f>
        <v>119</v>
      </c>
      <c r="F37" s="207">
        <f t="shared" si="16"/>
        <v>8</v>
      </c>
      <c r="G37" s="207">
        <f t="shared" si="16"/>
        <v>222</v>
      </c>
      <c r="H37" s="207">
        <f t="shared" si="16"/>
        <v>111</v>
      </c>
      <c r="I37" s="207">
        <f t="shared" si="16"/>
        <v>8</v>
      </c>
      <c r="J37" s="207">
        <f t="shared" si="16"/>
        <v>232</v>
      </c>
      <c r="K37" s="207">
        <f t="shared" si="16"/>
        <v>113</v>
      </c>
      <c r="L37" s="207">
        <f t="shared" si="16"/>
        <v>8</v>
      </c>
      <c r="M37" s="207">
        <f t="shared" si="16"/>
        <v>228</v>
      </c>
      <c r="N37" s="207">
        <f t="shared" si="16"/>
        <v>116</v>
      </c>
      <c r="O37" s="207">
        <f t="shared" si="16"/>
        <v>8</v>
      </c>
      <c r="P37" s="207">
        <f t="shared" si="16"/>
        <v>120</v>
      </c>
      <c r="Q37" s="207">
        <f t="shared" si="16"/>
        <v>54</v>
      </c>
      <c r="R37" s="207">
        <f t="shared" si="16"/>
        <v>4</v>
      </c>
      <c r="S37" s="207">
        <f t="shared" si="16"/>
        <v>123</v>
      </c>
      <c r="T37" s="207">
        <f t="shared" si="16"/>
        <v>64</v>
      </c>
      <c r="U37" s="207">
        <f t="shared" si="16"/>
        <v>4</v>
      </c>
      <c r="V37" s="209">
        <f t="shared" ref="V37:Z37" si="17">V35+V36</f>
        <v>1147</v>
      </c>
      <c r="W37" s="207">
        <f t="shared" si="17"/>
        <v>577</v>
      </c>
      <c r="X37" s="207">
        <f t="shared" si="17"/>
        <v>67</v>
      </c>
      <c r="Y37" s="207">
        <f t="shared" si="17"/>
        <v>36</v>
      </c>
      <c r="Z37" s="207">
        <f t="shared" si="17"/>
        <v>40</v>
      </c>
    </row>
    <row r="38" spans="1:26" s="242" customFormat="1" ht="27.75" x14ac:dyDescent="0.2">
      <c r="A38" s="215">
        <v>3</v>
      </c>
      <c r="B38" s="215" t="s">
        <v>111</v>
      </c>
      <c r="C38" s="232" t="s">
        <v>78</v>
      </c>
      <c r="D38" s="207">
        <v>168</v>
      </c>
      <c r="E38" s="215">
        <v>82</v>
      </c>
      <c r="F38" s="215">
        <v>6</v>
      </c>
      <c r="G38" s="207">
        <v>166</v>
      </c>
      <c r="H38" s="215">
        <v>88</v>
      </c>
      <c r="I38" s="215">
        <v>6</v>
      </c>
      <c r="J38" s="207">
        <v>169</v>
      </c>
      <c r="K38" s="215">
        <v>78</v>
      </c>
      <c r="L38" s="215">
        <v>6</v>
      </c>
      <c r="M38" s="207">
        <v>170</v>
      </c>
      <c r="N38" s="215">
        <v>81</v>
      </c>
      <c r="O38" s="215">
        <v>7</v>
      </c>
      <c r="P38" s="207">
        <v>183</v>
      </c>
      <c r="Q38" s="215">
        <v>84</v>
      </c>
      <c r="R38" s="215">
        <v>7</v>
      </c>
      <c r="S38" s="207">
        <v>166</v>
      </c>
      <c r="T38" s="215">
        <v>94</v>
      </c>
      <c r="U38" s="215">
        <v>6</v>
      </c>
      <c r="V38" s="209">
        <f t="shared" ref="V38" si="18">D38+G38+J38+M38+P38+S38</f>
        <v>1022</v>
      </c>
      <c r="W38" s="210">
        <f t="shared" ref="W38" si="19">E38+H38+K38+N38+Q38+T38</f>
        <v>507</v>
      </c>
      <c r="X38" s="207">
        <v>42</v>
      </c>
      <c r="Y38" s="215">
        <v>16</v>
      </c>
      <c r="Z38" s="215">
        <f>F38+I38+L38+O38+R38+U38</f>
        <v>38</v>
      </c>
    </row>
    <row r="39" spans="1:26" s="242" customFormat="1" ht="16.5" thickBot="1" x14ac:dyDescent="0.25">
      <c r="A39" s="236"/>
      <c r="B39" s="236" t="s">
        <v>111</v>
      </c>
      <c r="C39" s="254" t="s">
        <v>81</v>
      </c>
      <c r="D39" s="236">
        <f>D35+D36+D38</f>
        <v>390</v>
      </c>
      <c r="E39" s="236">
        <f t="shared" ref="E39:Z39" si="20">E35+E36+E38</f>
        <v>201</v>
      </c>
      <c r="F39" s="236">
        <f t="shared" si="20"/>
        <v>14</v>
      </c>
      <c r="G39" s="236">
        <f t="shared" si="20"/>
        <v>388</v>
      </c>
      <c r="H39" s="236">
        <f t="shared" si="20"/>
        <v>199</v>
      </c>
      <c r="I39" s="236">
        <f t="shared" si="20"/>
        <v>14</v>
      </c>
      <c r="J39" s="236">
        <f t="shared" si="20"/>
        <v>401</v>
      </c>
      <c r="K39" s="236">
        <f t="shared" si="20"/>
        <v>191</v>
      </c>
      <c r="L39" s="236">
        <f t="shared" si="20"/>
        <v>14</v>
      </c>
      <c r="M39" s="236">
        <f t="shared" si="20"/>
        <v>398</v>
      </c>
      <c r="N39" s="236">
        <f t="shared" si="20"/>
        <v>197</v>
      </c>
      <c r="O39" s="236">
        <f t="shared" si="20"/>
        <v>15</v>
      </c>
      <c r="P39" s="236">
        <f t="shared" si="20"/>
        <v>303</v>
      </c>
      <c r="Q39" s="236">
        <f t="shared" si="20"/>
        <v>138</v>
      </c>
      <c r="R39" s="236">
        <f t="shared" si="20"/>
        <v>11</v>
      </c>
      <c r="S39" s="236">
        <f t="shared" si="20"/>
        <v>289</v>
      </c>
      <c r="T39" s="236">
        <f t="shared" si="20"/>
        <v>158</v>
      </c>
      <c r="U39" s="236">
        <f t="shared" si="20"/>
        <v>10</v>
      </c>
      <c r="V39" s="236">
        <f t="shared" si="20"/>
        <v>2169</v>
      </c>
      <c r="W39" s="236">
        <f t="shared" si="20"/>
        <v>1084</v>
      </c>
      <c r="X39" s="236">
        <f t="shared" si="20"/>
        <v>109</v>
      </c>
      <c r="Y39" s="236">
        <f t="shared" si="20"/>
        <v>52</v>
      </c>
      <c r="Z39" s="236">
        <f t="shared" si="20"/>
        <v>78</v>
      </c>
    </row>
    <row r="40" spans="1:26" s="242" customFormat="1" ht="15.75" x14ac:dyDescent="0.2">
      <c r="A40" s="243">
        <v>1</v>
      </c>
      <c r="B40" s="244" t="s">
        <v>112</v>
      </c>
      <c r="C40" s="245" t="s">
        <v>60</v>
      </c>
      <c r="D40" s="246">
        <v>108</v>
      </c>
      <c r="E40" s="244">
        <v>52</v>
      </c>
      <c r="F40" s="244">
        <v>4</v>
      </c>
      <c r="G40" s="246">
        <v>113</v>
      </c>
      <c r="H40" s="244">
        <v>63</v>
      </c>
      <c r="I40" s="244">
        <v>4</v>
      </c>
      <c r="J40" s="246">
        <v>114</v>
      </c>
      <c r="K40" s="244">
        <v>55</v>
      </c>
      <c r="L40" s="244">
        <v>4</v>
      </c>
      <c r="M40" s="246">
        <v>119</v>
      </c>
      <c r="N40" s="244">
        <v>55</v>
      </c>
      <c r="O40" s="244">
        <v>4</v>
      </c>
      <c r="P40" s="246">
        <v>121</v>
      </c>
      <c r="Q40" s="244">
        <v>64</v>
      </c>
      <c r="R40" s="244">
        <v>4</v>
      </c>
      <c r="S40" s="246">
        <v>112</v>
      </c>
      <c r="T40" s="244">
        <v>51</v>
      </c>
      <c r="U40" s="244">
        <v>4</v>
      </c>
      <c r="V40" s="246">
        <f t="shared" ref="V40:V41" si="21">D40+G40+J40+M40+P40+S40</f>
        <v>687</v>
      </c>
      <c r="W40" s="244">
        <f t="shared" ref="W40:W41" si="22">E40+H40+K40+N40+Q40+T40</f>
        <v>340</v>
      </c>
      <c r="X40" s="246">
        <v>53</v>
      </c>
      <c r="Y40" s="244">
        <v>28</v>
      </c>
      <c r="Z40" s="287">
        <f>F40+I40+L40+O40+R40+U40</f>
        <v>24</v>
      </c>
    </row>
    <row r="41" spans="1:26" s="242" customFormat="1" ht="15.75" x14ac:dyDescent="0.2">
      <c r="A41" s="214">
        <v>2</v>
      </c>
      <c r="B41" s="282" t="s">
        <v>112</v>
      </c>
      <c r="C41" s="232" t="s">
        <v>110</v>
      </c>
      <c r="D41" s="281">
        <v>161</v>
      </c>
      <c r="E41" s="282">
        <v>73</v>
      </c>
      <c r="F41" s="282">
        <v>6</v>
      </c>
      <c r="G41" s="281">
        <v>111</v>
      </c>
      <c r="H41" s="282">
        <v>57</v>
      </c>
      <c r="I41" s="282">
        <v>4</v>
      </c>
      <c r="J41" s="281">
        <v>111</v>
      </c>
      <c r="K41" s="282">
        <v>56</v>
      </c>
      <c r="L41" s="282">
        <v>4</v>
      </c>
      <c r="M41" s="208">
        <v>117</v>
      </c>
      <c r="N41" s="211">
        <v>62</v>
      </c>
      <c r="O41" s="211">
        <v>4</v>
      </c>
      <c r="P41" s="208">
        <v>113</v>
      </c>
      <c r="Q41" s="211">
        <v>53</v>
      </c>
      <c r="R41" s="258">
        <v>4</v>
      </c>
      <c r="S41" s="211">
        <v>0</v>
      </c>
      <c r="T41" s="211">
        <v>0</v>
      </c>
      <c r="U41" s="211">
        <v>0</v>
      </c>
      <c r="V41" s="208">
        <f t="shared" si="21"/>
        <v>613</v>
      </c>
      <c r="W41" s="211">
        <f t="shared" si="22"/>
        <v>301</v>
      </c>
      <c r="X41" s="281">
        <v>32</v>
      </c>
      <c r="Y41" s="282">
        <v>15</v>
      </c>
      <c r="Z41" s="288">
        <f>F41+I41+L41+O41+R41+U41</f>
        <v>22</v>
      </c>
    </row>
    <row r="42" spans="1:26" s="242" customFormat="1" ht="31.5" x14ac:dyDescent="0.2">
      <c r="A42" s="285"/>
      <c r="B42" s="282" t="s">
        <v>112</v>
      </c>
      <c r="C42" s="257" t="s">
        <v>105</v>
      </c>
      <c r="D42" s="281">
        <f>SUM(D40:D41)</f>
        <v>269</v>
      </c>
      <c r="E42" s="281">
        <f t="shared" ref="E42:U42" si="23">SUM(E40:E41)</f>
        <v>125</v>
      </c>
      <c r="F42" s="281">
        <f t="shared" si="23"/>
        <v>10</v>
      </c>
      <c r="G42" s="281">
        <f t="shared" si="23"/>
        <v>224</v>
      </c>
      <c r="H42" s="281">
        <f t="shared" si="23"/>
        <v>120</v>
      </c>
      <c r="I42" s="281">
        <f t="shared" si="23"/>
        <v>8</v>
      </c>
      <c r="J42" s="281">
        <f t="shared" si="23"/>
        <v>225</v>
      </c>
      <c r="K42" s="281">
        <f t="shared" si="23"/>
        <v>111</v>
      </c>
      <c r="L42" s="281">
        <f t="shared" si="23"/>
        <v>8</v>
      </c>
      <c r="M42" s="281">
        <f t="shared" si="23"/>
        <v>236</v>
      </c>
      <c r="N42" s="281">
        <f t="shared" si="23"/>
        <v>117</v>
      </c>
      <c r="O42" s="281">
        <f t="shared" si="23"/>
        <v>8</v>
      </c>
      <c r="P42" s="281">
        <f t="shared" si="23"/>
        <v>234</v>
      </c>
      <c r="Q42" s="281">
        <f t="shared" si="23"/>
        <v>117</v>
      </c>
      <c r="R42" s="281">
        <f t="shared" si="23"/>
        <v>8</v>
      </c>
      <c r="S42" s="281">
        <f t="shared" si="23"/>
        <v>112</v>
      </c>
      <c r="T42" s="281">
        <f t="shared" si="23"/>
        <v>51</v>
      </c>
      <c r="U42" s="281">
        <f t="shared" si="23"/>
        <v>4</v>
      </c>
      <c r="V42" s="209">
        <f t="shared" ref="V42:Z42" si="24">V40+V41</f>
        <v>1300</v>
      </c>
      <c r="W42" s="281">
        <f t="shared" si="24"/>
        <v>641</v>
      </c>
      <c r="X42" s="281">
        <f t="shared" si="24"/>
        <v>85</v>
      </c>
      <c r="Y42" s="281">
        <f t="shared" si="24"/>
        <v>43</v>
      </c>
      <c r="Z42" s="286">
        <f t="shared" si="24"/>
        <v>46</v>
      </c>
    </row>
    <row r="43" spans="1:26" s="242" customFormat="1" ht="27.75" x14ac:dyDescent="0.2">
      <c r="A43" s="214">
        <v>3</v>
      </c>
      <c r="B43" s="282" t="s">
        <v>112</v>
      </c>
      <c r="C43" s="232" t="s">
        <v>78</v>
      </c>
      <c r="D43" s="281">
        <v>170</v>
      </c>
      <c r="E43" s="282">
        <v>86</v>
      </c>
      <c r="F43" s="282">
        <v>6</v>
      </c>
      <c r="G43" s="281">
        <v>168</v>
      </c>
      <c r="H43" s="282">
        <v>82</v>
      </c>
      <c r="I43" s="282">
        <v>6</v>
      </c>
      <c r="J43" s="281">
        <v>173</v>
      </c>
      <c r="K43" s="282">
        <v>90</v>
      </c>
      <c r="L43" s="282">
        <v>6</v>
      </c>
      <c r="M43" s="281">
        <v>174</v>
      </c>
      <c r="N43" s="282">
        <v>81</v>
      </c>
      <c r="O43" s="282">
        <v>7</v>
      </c>
      <c r="P43" s="281">
        <v>176</v>
      </c>
      <c r="Q43" s="282">
        <v>83</v>
      </c>
      <c r="R43" s="282">
        <v>7</v>
      </c>
      <c r="S43" s="281">
        <v>183</v>
      </c>
      <c r="T43" s="282">
        <v>85</v>
      </c>
      <c r="U43" s="282">
        <v>7</v>
      </c>
      <c r="V43" s="209">
        <f>D43+G43+J43+M43+P43+S43</f>
        <v>1044</v>
      </c>
      <c r="W43" s="210">
        <f>E43+H43+K43+N43+Q43+T43</f>
        <v>507</v>
      </c>
      <c r="X43" s="281">
        <v>46</v>
      </c>
      <c r="Y43" s="282">
        <v>18</v>
      </c>
      <c r="Z43" s="233">
        <f>F43+I43+L43+O43+R43+U43</f>
        <v>39</v>
      </c>
    </row>
    <row r="44" spans="1:26" s="242" customFormat="1" ht="16.5" thickBot="1" x14ac:dyDescent="0.25">
      <c r="A44" s="237"/>
      <c r="B44" s="238" t="s">
        <v>112</v>
      </c>
      <c r="C44" s="239" t="s">
        <v>81</v>
      </c>
      <c r="D44" s="238">
        <f>D40+D41+D43</f>
        <v>439</v>
      </c>
      <c r="E44" s="238">
        <f t="shared" ref="E44:Z44" si="25">E40+E41+E43</f>
        <v>211</v>
      </c>
      <c r="F44" s="238">
        <f t="shared" si="25"/>
        <v>16</v>
      </c>
      <c r="G44" s="238">
        <f t="shared" si="25"/>
        <v>392</v>
      </c>
      <c r="H44" s="238">
        <f t="shared" si="25"/>
        <v>202</v>
      </c>
      <c r="I44" s="238">
        <f t="shared" si="25"/>
        <v>14</v>
      </c>
      <c r="J44" s="238">
        <f t="shared" si="25"/>
        <v>398</v>
      </c>
      <c r="K44" s="238">
        <f t="shared" si="25"/>
        <v>201</v>
      </c>
      <c r="L44" s="238">
        <f t="shared" si="25"/>
        <v>14</v>
      </c>
      <c r="M44" s="238">
        <f t="shared" si="25"/>
        <v>410</v>
      </c>
      <c r="N44" s="238">
        <f t="shared" si="25"/>
        <v>198</v>
      </c>
      <c r="O44" s="238">
        <f t="shared" si="25"/>
        <v>15</v>
      </c>
      <c r="P44" s="238">
        <f t="shared" si="25"/>
        <v>410</v>
      </c>
      <c r="Q44" s="238">
        <f t="shared" si="25"/>
        <v>200</v>
      </c>
      <c r="R44" s="238">
        <f t="shared" si="25"/>
        <v>15</v>
      </c>
      <c r="S44" s="238">
        <f t="shared" si="25"/>
        <v>295</v>
      </c>
      <c r="T44" s="238">
        <f t="shared" si="25"/>
        <v>136</v>
      </c>
      <c r="U44" s="238">
        <f t="shared" si="25"/>
        <v>11</v>
      </c>
      <c r="V44" s="238">
        <f t="shared" si="25"/>
        <v>2344</v>
      </c>
      <c r="W44" s="238">
        <f t="shared" si="25"/>
        <v>1148</v>
      </c>
      <c r="X44" s="238">
        <f t="shared" si="25"/>
        <v>131</v>
      </c>
      <c r="Y44" s="238">
        <f t="shared" si="25"/>
        <v>61</v>
      </c>
      <c r="Z44" s="238">
        <f t="shared" si="25"/>
        <v>85</v>
      </c>
    </row>
    <row r="45" spans="1:26" s="242" customFormat="1" ht="15.75" x14ac:dyDescent="0.2">
      <c r="A45" s="243">
        <v>1</v>
      </c>
      <c r="B45" s="244" t="s">
        <v>115</v>
      </c>
      <c r="C45" s="245" t="s">
        <v>60</v>
      </c>
      <c r="D45" s="246">
        <v>109</v>
      </c>
      <c r="E45" s="244">
        <v>56</v>
      </c>
      <c r="F45" s="244">
        <v>4</v>
      </c>
      <c r="G45" s="246">
        <v>111</v>
      </c>
      <c r="H45" s="244">
        <v>53</v>
      </c>
      <c r="I45" s="244">
        <v>4</v>
      </c>
      <c r="J45" s="246">
        <v>113</v>
      </c>
      <c r="K45" s="244">
        <v>64</v>
      </c>
      <c r="L45" s="244">
        <v>4</v>
      </c>
      <c r="M45" s="246">
        <v>112</v>
      </c>
      <c r="N45" s="244">
        <v>53</v>
      </c>
      <c r="O45" s="244">
        <v>4</v>
      </c>
      <c r="P45" s="246">
        <v>121</v>
      </c>
      <c r="Q45" s="244">
        <v>54</v>
      </c>
      <c r="R45" s="244">
        <v>4</v>
      </c>
      <c r="S45" s="246">
        <v>115</v>
      </c>
      <c r="T45" s="244">
        <v>62</v>
      </c>
      <c r="U45" s="244">
        <v>4</v>
      </c>
      <c r="V45" s="246">
        <f t="shared" ref="V45:V46" si="26">D45+G45+J45+M45+P45+S45</f>
        <v>681</v>
      </c>
      <c r="W45" s="244">
        <f t="shared" ref="W45:W46" si="27">E45+H45+K45+N45+Q45+T45</f>
        <v>342</v>
      </c>
      <c r="X45" s="246">
        <v>57</v>
      </c>
      <c r="Y45" s="244">
        <v>32</v>
      </c>
      <c r="Z45" s="248">
        <f>F45+I45+L45+O45+R45+U45</f>
        <v>24</v>
      </c>
    </row>
    <row r="46" spans="1:26" s="242" customFormat="1" ht="15.75" x14ac:dyDescent="0.2">
      <c r="A46" s="214">
        <v>2</v>
      </c>
      <c r="B46" s="282" t="s">
        <v>115</v>
      </c>
      <c r="C46" s="232" t="s">
        <v>110</v>
      </c>
      <c r="D46" s="281">
        <v>162</v>
      </c>
      <c r="E46" s="282">
        <v>79</v>
      </c>
      <c r="F46" s="282">
        <v>6</v>
      </c>
      <c r="G46" s="281">
        <v>162</v>
      </c>
      <c r="H46" s="282">
        <v>75</v>
      </c>
      <c r="I46" s="282">
        <v>6</v>
      </c>
      <c r="J46" s="281">
        <v>108</v>
      </c>
      <c r="K46" s="282">
        <v>56</v>
      </c>
      <c r="L46" s="282">
        <v>4</v>
      </c>
      <c r="M46" s="208">
        <v>113</v>
      </c>
      <c r="N46" s="211">
        <v>58</v>
      </c>
      <c r="O46" s="211">
        <v>4</v>
      </c>
      <c r="P46" s="208">
        <v>122</v>
      </c>
      <c r="Q46" s="211">
        <v>62</v>
      </c>
      <c r="R46" s="258">
        <v>4</v>
      </c>
      <c r="S46" s="208">
        <v>111</v>
      </c>
      <c r="T46" s="211">
        <v>51</v>
      </c>
      <c r="U46" s="211">
        <v>4</v>
      </c>
      <c r="V46" s="208">
        <f t="shared" si="26"/>
        <v>778</v>
      </c>
      <c r="W46" s="211">
        <f t="shared" si="27"/>
        <v>381</v>
      </c>
      <c r="X46" s="281">
        <v>40</v>
      </c>
      <c r="Y46" s="282">
        <v>20</v>
      </c>
      <c r="Z46" s="288">
        <f>F46+I46+L46+O46+R46+U46</f>
        <v>28</v>
      </c>
    </row>
    <row r="47" spans="1:26" s="242" customFormat="1" ht="31.5" x14ac:dyDescent="0.2">
      <c r="A47" s="285"/>
      <c r="B47" s="282" t="s">
        <v>115</v>
      </c>
      <c r="C47" s="257" t="s">
        <v>105</v>
      </c>
      <c r="D47" s="281">
        <f>SUM(D45:D46)</f>
        <v>271</v>
      </c>
      <c r="E47" s="281">
        <f t="shared" ref="E47:U47" si="28">SUM(E45:E46)</f>
        <v>135</v>
      </c>
      <c r="F47" s="281">
        <f t="shared" si="28"/>
        <v>10</v>
      </c>
      <c r="G47" s="281">
        <f t="shared" si="28"/>
        <v>273</v>
      </c>
      <c r="H47" s="281">
        <f t="shared" si="28"/>
        <v>128</v>
      </c>
      <c r="I47" s="281">
        <f t="shared" si="28"/>
        <v>10</v>
      </c>
      <c r="J47" s="281">
        <f t="shared" si="28"/>
        <v>221</v>
      </c>
      <c r="K47" s="281">
        <f t="shared" si="28"/>
        <v>120</v>
      </c>
      <c r="L47" s="281">
        <f t="shared" si="28"/>
        <v>8</v>
      </c>
      <c r="M47" s="281">
        <f t="shared" si="28"/>
        <v>225</v>
      </c>
      <c r="N47" s="281">
        <f t="shared" si="28"/>
        <v>111</v>
      </c>
      <c r="O47" s="281">
        <f t="shared" si="28"/>
        <v>8</v>
      </c>
      <c r="P47" s="281">
        <f t="shared" si="28"/>
        <v>243</v>
      </c>
      <c r="Q47" s="281">
        <f t="shared" si="28"/>
        <v>116</v>
      </c>
      <c r="R47" s="281">
        <f t="shared" si="28"/>
        <v>8</v>
      </c>
      <c r="S47" s="281">
        <f t="shared" si="28"/>
        <v>226</v>
      </c>
      <c r="T47" s="281">
        <f t="shared" si="28"/>
        <v>113</v>
      </c>
      <c r="U47" s="281">
        <f t="shared" si="28"/>
        <v>8</v>
      </c>
      <c r="V47" s="209">
        <f t="shared" ref="V47:Z47" si="29">V45+V46</f>
        <v>1459</v>
      </c>
      <c r="W47" s="281">
        <f t="shared" si="29"/>
        <v>723</v>
      </c>
      <c r="X47" s="281">
        <f t="shared" si="29"/>
        <v>97</v>
      </c>
      <c r="Y47" s="281">
        <f t="shared" si="29"/>
        <v>52</v>
      </c>
      <c r="Z47" s="286">
        <f t="shared" si="29"/>
        <v>52</v>
      </c>
    </row>
    <row r="48" spans="1:26" s="242" customFormat="1" ht="27.75" x14ac:dyDescent="0.2">
      <c r="A48" s="214">
        <v>3</v>
      </c>
      <c r="B48" s="282" t="s">
        <v>115</v>
      </c>
      <c r="C48" s="232" t="s">
        <v>78</v>
      </c>
      <c r="D48" s="281">
        <v>169</v>
      </c>
      <c r="E48" s="282">
        <v>80</v>
      </c>
      <c r="F48" s="282">
        <v>6</v>
      </c>
      <c r="G48" s="281">
        <v>169</v>
      </c>
      <c r="H48" s="282">
        <v>84</v>
      </c>
      <c r="I48" s="282">
        <v>6</v>
      </c>
      <c r="J48" s="281">
        <v>169</v>
      </c>
      <c r="K48" s="282">
        <v>82</v>
      </c>
      <c r="L48" s="282">
        <v>6</v>
      </c>
      <c r="M48" s="281">
        <v>174</v>
      </c>
      <c r="N48" s="282">
        <v>90</v>
      </c>
      <c r="O48" s="282">
        <v>7</v>
      </c>
      <c r="P48" s="281">
        <v>172</v>
      </c>
      <c r="Q48" s="282">
        <v>79</v>
      </c>
      <c r="R48" s="282">
        <v>7</v>
      </c>
      <c r="S48" s="281">
        <v>174</v>
      </c>
      <c r="T48" s="282">
        <v>82</v>
      </c>
      <c r="U48" s="282">
        <v>7</v>
      </c>
      <c r="V48" s="209">
        <f>D48+G48+J48+M48+P48+S48</f>
        <v>1027</v>
      </c>
      <c r="W48" s="210">
        <f>E48+H48+K48+N48+Q48+T48</f>
        <v>497</v>
      </c>
      <c r="X48" s="281">
        <v>49</v>
      </c>
      <c r="Y48" s="282">
        <v>21</v>
      </c>
      <c r="Z48" s="233">
        <f>F48+I48+L48+O48+R48+U48</f>
        <v>39</v>
      </c>
    </row>
    <row r="49" spans="1:26" s="242" customFormat="1" ht="16.5" thickBot="1" x14ac:dyDescent="0.25">
      <c r="A49" s="237"/>
      <c r="B49" s="238" t="s">
        <v>115</v>
      </c>
      <c r="C49" s="239" t="s">
        <v>81</v>
      </c>
      <c r="D49" s="238">
        <f>D45+D46+D48</f>
        <v>440</v>
      </c>
      <c r="E49" s="238">
        <f t="shared" ref="E49:Z49" si="30">E45+E46+E48</f>
        <v>215</v>
      </c>
      <c r="F49" s="238">
        <f t="shared" si="30"/>
        <v>16</v>
      </c>
      <c r="G49" s="238">
        <f t="shared" si="30"/>
        <v>442</v>
      </c>
      <c r="H49" s="238">
        <f t="shared" si="30"/>
        <v>212</v>
      </c>
      <c r="I49" s="238">
        <f t="shared" si="30"/>
        <v>16</v>
      </c>
      <c r="J49" s="238">
        <f t="shared" si="30"/>
        <v>390</v>
      </c>
      <c r="K49" s="238">
        <f t="shared" si="30"/>
        <v>202</v>
      </c>
      <c r="L49" s="238">
        <f t="shared" si="30"/>
        <v>14</v>
      </c>
      <c r="M49" s="238">
        <f t="shared" si="30"/>
        <v>399</v>
      </c>
      <c r="N49" s="238">
        <f t="shared" si="30"/>
        <v>201</v>
      </c>
      <c r="O49" s="238">
        <f t="shared" si="30"/>
        <v>15</v>
      </c>
      <c r="P49" s="238">
        <f t="shared" si="30"/>
        <v>415</v>
      </c>
      <c r="Q49" s="238">
        <f t="shared" si="30"/>
        <v>195</v>
      </c>
      <c r="R49" s="238">
        <f t="shared" si="30"/>
        <v>15</v>
      </c>
      <c r="S49" s="238">
        <f t="shared" si="30"/>
        <v>400</v>
      </c>
      <c r="T49" s="238">
        <f t="shared" si="30"/>
        <v>195</v>
      </c>
      <c r="U49" s="238">
        <f t="shared" si="30"/>
        <v>15</v>
      </c>
      <c r="V49" s="238">
        <f t="shared" si="30"/>
        <v>2486</v>
      </c>
      <c r="W49" s="238">
        <f t="shared" si="30"/>
        <v>1220</v>
      </c>
      <c r="X49" s="238">
        <f t="shared" si="30"/>
        <v>146</v>
      </c>
      <c r="Y49" s="238">
        <f t="shared" si="30"/>
        <v>73</v>
      </c>
      <c r="Z49" s="238">
        <f t="shared" si="30"/>
        <v>91</v>
      </c>
    </row>
    <row r="50" spans="1:26" s="242" customFormat="1" ht="34.5" customHeight="1" x14ac:dyDescent="0.2">
      <c r="A50" s="249"/>
      <c r="B50" s="249"/>
      <c r="C50" s="259"/>
      <c r="D50" s="249"/>
      <c r="E50" s="249"/>
      <c r="F50" s="249"/>
      <c r="G50" s="249"/>
      <c r="H50" s="249"/>
      <c r="I50" s="249"/>
      <c r="J50" s="249"/>
      <c r="K50" s="249"/>
      <c r="L50" s="249"/>
      <c r="M50" s="249"/>
      <c r="N50" s="249"/>
      <c r="O50" s="249"/>
      <c r="P50" s="249"/>
      <c r="Q50" s="249"/>
      <c r="R50" s="249"/>
      <c r="S50" s="249"/>
      <c r="T50" s="249"/>
      <c r="U50" s="249"/>
      <c r="V50" s="260"/>
      <c r="W50" s="260"/>
      <c r="X50" s="249"/>
      <c r="Y50" s="249"/>
      <c r="Z50" s="249"/>
    </row>
    <row r="51" spans="1:26" s="220" customFormat="1" ht="35.25" customHeight="1" x14ac:dyDescent="0.2">
      <c r="A51" s="291" t="s">
        <v>11</v>
      </c>
      <c r="B51" s="290" t="s">
        <v>0</v>
      </c>
      <c r="C51" s="299" t="s">
        <v>82</v>
      </c>
      <c r="D51" s="291" t="s">
        <v>55</v>
      </c>
      <c r="E51" s="290"/>
      <c r="F51" s="290"/>
      <c r="G51" s="300" t="s">
        <v>85</v>
      </c>
      <c r="H51" s="301"/>
      <c r="I51" s="301"/>
      <c r="J51" s="301"/>
      <c r="K51" s="301"/>
      <c r="L51" s="301"/>
      <c r="M51" s="301"/>
      <c r="N51" s="301"/>
      <c r="O51" s="301"/>
      <c r="P51" s="301"/>
      <c r="Q51" s="301"/>
      <c r="R51" s="301"/>
      <c r="S51" s="301"/>
      <c r="T51" s="301"/>
      <c r="U51" s="301"/>
      <c r="V51" s="302"/>
      <c r="W51" s="291" t="s">
        <v>97</v>
      </c>
      <c r="X51" s="291"/>
      <c r="Y51" s="291"/>
      <c r="Z51" s="291"/>
    </row>
    <row r="52" spans="1:26" s="220" customFormat="1" ht="31.5" customHeight="1" x14ac:dyDescent="0.2">
      <c r="A52" s="290"/>
      <c r="B52" s="290"/>
      <c r="C52" s="290"/>
      <c r="D52" s="292" t="s">
        <v>12</v>
      </c>
      <c r="E52" s="292"/>
      <c r="F52" s="292"/>
      <c r="G52" s="290" t="s">
        <v>117</v>
      </c>
      <c r="H52" s="290"/>
      <c r="I52" s="290" t="s">
        <v>54</v>
      </c>
      <c r="J52" s="290"/>
      <c r="K52" s="290" t="s">
        <v>77</v>
      </c>
      <c r="L52" s="290"/>
      <c r="M52" s="290" t="s">
        <v>16</v>
      </c>
      <c r="N52" s="290"/>
      <c r="O52" s="291" t="s">
        <v>17</v>
      </c>
      <c r="P52" s="291"/>
      <c r="Q52" s="291" t="s">
        <v>18</v>
      </c>
      <c r="R52" s="291"/>
      <c r="S52" s="292" t="s">
        <v>12</v>
      </c>
      <c r="T52" s="292"/>
      <c r="U52" s="291" t="s">
        <v>92</v>
      </c>
      <c r="V52" s="291"/>
      <c r="W52" s="292" t="s">
        <v>12</v>
      </c>
      <c r="X52" s="292"/>
      <c r="Y52" s="291" t="s">
        <v>92</v>
      </c>
      <c r="Z52" s="291"/>
    </row>
    <row r="53" spans="1:26" s="220" customFormat="1" ht="30" customHeight="1" x14ac:dyDescent="0.2">
      <c r="A53" s="290"/>
      <c r="B53" s="290"/>
      <c r="C53" s="290"/>
      <c r="D53" s="221" t="s">
        <v>8</v>
      </c>
      <c r="E53" s="216" t="s">
        <v>15</v>
      </c>
      <c r="F53" s="216" t="s">
        <v>7</v>
      </c>
      <c r="G53" s="221" t="s">
        <v>8</v>
      </c>
      <c r="H53" s="216" t="s">
        <v>15</v>
      </c>
      <c r="I53" s="221" t="s">
        <v>8</v>
      </c>
      <c r="J53" s="216" t="s">
        <v>15</v>
      </c>
      <c r="K53" s="221" t="s">
        <v>8</v>
      </c>
      <c r="L53" s="216" t="s">
        <v>15</v>
      </c>
      <c r="M53" s="221" t="s">
        <v>8</v>
      </c>
      <c r="N53" s="216" t="s">
        <v>15</v>
      </c>
      <c r="O53" s="221" t="s">
        <v>8</v>
      </c>
      <c r="P53" s="216" t="s">
        <v>15</v>
      </c>
      <c r="Q53" s="221" t="s">
        <v>8</v>
      </c>
      <c r="R53" s="216" t="s">
        <v>15</v>
      </c>
      <c r="S53" s="221" t="s">
        <v>8</v>
      </c>
      <c r="T53" s="261" t="s">
        <v>15</v>
      </c>
      <c r="U53" s="221" t="s">
        <v>8</v>
      </c>
      <c r="V53" s="216" t="s">
        <v>15</v>
      </c>
      <c r="W53" s="221" t="s">
        <v>8</v>
      </c>
      <c r="X53" s="216" t="s">
        <v>15</v>
      </c>
      <c r="Y53" s="221" t="s">
        <v>8</v>
      </c>
      <c r="Z53" s="216" t="s">
        <v>15</v>
      </c>
    </row>
    <row r="54" spans="1:26" s="225" customFormat="1" x14ac:dyDescent="0.2">
      <c r="A54" s="223">
        <v>1</v>
      </c>
      <c r="B54" s="223">
        <v>2</v>
      </c>
      <c r="C54" s="223">
        <v>2</v>
      </c>
      <c r="D54" s="223">
        <v>3</v>
      </c>
      <c r="E54" s="223">
        <v>4</v>
      </c>
      <c r="F54" s="223">
        <v>5</v>
      </c>
      <c r="G54" s="223">
        <v>6</v>
      </c>
      <c r="H54" s="223">
        <v>7</v>
      </c>
      <c r="I54" s="223">
        <v>8</v>
      </c>
      <c r="J54" s="223">
        <v>9</v>
      </c>
      <c r="K54" s="223">
        <v>10</v>
      </c>
      <c r="L54" s="223">
        <v>11</v>
      </c>
      <c r="M54" s="223">
        <v>12</v>
      </c>
      <c r="N54" s="223">
        <v>13</v>
      </c>
      <c r="O54" s="223">
        <v>14</v>
      </c>
      <c r="P54" s="223">
        <v>15</v>
      </c>
      <c r="Q54" s="223">
        <v>16</v>
      </c>
      <c r="R54" s="223">
        <v>17</v>
      </c>
      <c r="S54" s="223">
        <v>18</v>
      </c>
      <c r="T54" s="223">
        <v>19</v>
      </c>
      <c r="U54" s="223">
        <v>20</v>
      </c>
      <c r="V54" s="223">
        <v>21</v>
      </c>
      <c r="W54" s="223">
        <v>22</v>
      </c>
      <c r="X54" s="224">
        <v>23</v>
      </c>
      <c r="Y54" s="224">
        <v>24</v>
      </c>
      <c r="Z54" s="223">
        <v>25</v>
      </c>
    </row>
    <row r="55" spans="1:26" ht="15.75" x14ac:dyDescent="0.2">
      <c r="A55" s="216">
        <v>1</v>
      </c>
      <c r="B55" s="216" t="s">
        <v>26</v>
      </c>
      <c r="C55" s="262" t="s">
        <v>60</v>
      </c>
      <c r="D55" s="221">
        <v>115</v>
      </c>
      <c r="E55" s="216">
        <v>57</v>
      </c>
      <c r="F55" s="216">
        <f>Z8</f>
        <v>4</v>
      </c>
      <c r="G55" s="289"/>
      <c r="H55" s="289"/>
      <c r="I55" s="289"/>
      <c r="J55" s="289"/>
      <c r="K55" s="289"/>
      <c r="L55" s="289"/>
      <c r="M55" s="289"/>
      <c r="N55" s="289"/>
      <c r="O55" s="289"/>
      <c r="P55" s="289"/>
      <c r="Q55" s="289"/>
      <c r="R55" s="289"/>
      <c r="S55" s="289"/>
      <c r="T55" s="289"/>
      <c r="U55" s="289"/>
      <c r="V55" s="289"/>
      <c r="W55" s="216">
        <f t="shared" ref="W55:X56" si="31">D55+S55</f>
        <v>115</v>
      </c>
      <c r="X55" s="216">
        <f t="shared" si="31"/>
        <v>57</v>
      </c>
      <c r="Y55" s="221">
        <v>1</v>
      </c>
      <c r="Z55" s="216">
        <v>0</v>
      </c>
    </row>
    <row r="56" spans="1:26" ht="15.75" x14ac:dyDescent="0.2">
      <c r="A56" s="216">
        <v>2</v>
      </c>
      <c r="B56" s="216" t="s">
        <v>26</v>
      </c>
      <c r="C56" s="262" t="s">
        <v>10</v>
      </c>
      <c r="D56" s="209">
        <f>V9</f>
        <v>1045</v>
      </c>
      <c r="E56" s="210">
        <f>W9</f>
        <v>528</v>
      </c>
      <c r="F56" s="210">
        <f>Z9</f>
        <v>36</v>
      </c>
      <c r="G56" s="221">
        <v>30</v>
      </c>
      <c r="H56" s="216">
        <v>19</v>
      </c>
      <c r="I56" s="221">
        <v>41</v>
      </c>
      <c r="J56" s="216">
        <v>20</v>
      </c>
      <c r="K56" s="221">
        <v>62</v>
      </c>
      <c r="L56" s="216">
        <v>31</v>
      </c>
      <c r="M56" s="221">
        <v>127</v>
      </c>
      <c r="N56" s="216">
        <v>70</v>
      </c>
      <c r="O56" s="221">
        <v>85</v>
      </c>
      <c r="P56" s="216">
        <v>46</v>
      </c>
      <c r="Q56" s="221">
        <v>127</v>
      </c>
      <c r="R56" s="216">
        <v>66</v>
      </c>
      <c r="S56" s="221">
        <f>G56+I56+K56+M56+O56+Q56</f>
        <v>472</v>
      </c>
      <c r="T56" s="216">
        <f>H56+J56+L56+N56+P56+R56</f>
        <v>252</v>
      </c>
      <c r="U56" s="216">
        <v>8</v>
      </c>
      <c r="V56" s="216">
        <v>6</v>
      </c>
      <c r="W56" s="209">
        <f t="shared" si="31"/>
        <v>1517</v>
      </c>
      <c r="X56" s="210">
        <f t="shared" si="31"/>
        <v>780</v>
      </c>
      <c r="Y56" s="221">
        <v>18</v>
      </c>
      <c r="Z56" s="210">
        <v>13</v>
      </c>
    </row>
    <row r="57" spans="1:26" s="264" customFormat="1" ht="15.75" x14ac:dyDescent="0.25">
      <c r="A57" s="263"/>
      <c r="B57" s="263"/>
      <c r="C57" s="255" t="s">
        <v>12</v>
      </c>
      <c r="D57" s="209">
        <f>SUM(D55:D56)</f>
        <v>1160</v>
      </c>
      <c r="E57" s="209">
        <f>SUM(E55:E56)</f>
        <v>585</v>
      </c>
      <c r="F57" s="209">
        <f>Z10</f>
        <v>40</v>
      </c>
      <c r="G57" s="209">
        <f t="shared" ref="G57:Z57" si="32">SUM(G55:G56)</f>
        <v>30</v>
      </c>
      <c r="H57" s="209">
        <f t="shared" si="32"/>
        <v>19</v>
      </c>
      <c r="I57" s="209">
        <f t="shared" si="32"/>
        <v>41</v>
      </c>
      <c r="J57" s="209">
        <f t="shared" si="32"/>
        <v>20</v>
      </c>
      <c r="K57" s="209">
        <f t="shared" si="32"/>
        <v>62</v>
      </c>
      <c r="L57" s="209">
        <f t="shared" si="32"/>
        <v>31</v>
      </c>
      <c r="M57" s="209">
        <f t="shared" si="32"/>
        <v>127</v>
      </c>
      <c r="N57" s="209">
        <f t="shared" si="32"/>
        <v>70</v>
      </c>
      <c r="O57" s="209">
        <f t="shared" si="32"/>
        <v>85</v>
      </c>
      <c r="P57" s="209">
        <f t="shared" si="32"/>
        <v>46</v>
      </c>
      <c r="Q57" s="209">
        <f t="shared" si="32"/>
        <v>127</v>
      </c>
      <c r="R57" s="209">
        <f t="shared" si="32"/>
        <v>66</v>
      </c>
      <c r="S57" s="209">
        <f t="shared" si="32"/>
        <v>472</v>
      </c>
      <c r="T57" s="209">
        <f t="shared" si="32"/>
        <v>252</v>
      </c>
      <c r="U57" s="221">
        <f t="shared" si="32"/>
        <v>8</v>
      </c>
      <c r="V57" s="221">
        <f t="shared" si="32"/>
        <v>6</v>
      </c>
      <c r="W57" s="209">
        <f t="shared" si="32"/>
        <v>1632</v>
      </c>
      <c r="X57" s="216">
        <f t="shared" si="32"/>
        <v>837</v>
      </c>
      <c r="Y57" s="221">
        <f t="shared" si="32"/>
        <v>19</v>
      </c>
      <c r="Z57" s="221">
        <f t="shared" si="32"/>
        <v>13</v>
      </c>
    </row>
    <row r="58" spans="1:26" s="267" customFormat="1" ht="14.25" x14ac:dyDescent="0.2">
      <c r="A58" s="265" t="s">
        <v>93</v>
      </c>
      <c r="B58" s="266"/>
      <c r="C58" s="266"/>
      <c r="D58" s="266"/>
      <c r="E58" s="266"/>
      <c r="F58" s="266"/>
      <c r="G58" s="266"/>
      <c r="H58" s="266"/>
      <c r="I58" s="266"/>
      <c r="J58" s="266"/>
      <c r="K58" s="266"/>
      <c r="L58" s="266"/>
      <c r="M58" s="266"/>
      <c r="N58" s="266"/>
      <c r="O58" s="266"/>
      <c r="P58" s="266"/>
      <c r="Q58" s="266"/>
      <c r="R58" s="266"/>
      <c r="S58" s="266"/>
      <c r="T58" s="266"/>
      <c r="U58" s="266"/>
      <c r="V58" s="266"/>
      <c r="W58" s="266"/>
      <c r="X58" s="266"/>
      <c r="Y58" s="266"/>
      <c r="Z58" s="266"/>
    </row>
    <row r="59" spans="1:26" ht="15.75" x14ac:dyDescent="0.2">
      <c r="A59" s="216">
        <v>1</v>
      </c>
      <c r="B59" s="216" t="s">
        <v>62</v>
      </c>
      <c r="C59" s="262" t="s">
        <v>60</v>
      </c>
      <c r="D59" s="221">
        <f>V11</f>
        <v>230</v>
      </c>
      <c r="E59" s="216">
        <f>W11</f>
        <v>115</v>
      </c>
      <c r="F59" s="216">
        <f>Z11</f>
        <v>8</v>
      </c>
      <c r="G59" s="289"/>
      <c r="H59" s="289"/>
      <c r="I59" s="289"/>
      <c r="J59" s="289"/>
      <c r="K59" s="289"/>
      <c r="L59" s="289"/>
      <c r="M59" s="289"/>
      <c r="N59" s="289"/>
      <c r="O59" s="289"/>
      <c r="P59" s="289"/>
      <c r="Q59" s="289"/>
      <c r="R59" s="289"/>
      <c r="S59" s="289"/>
      <c r="T59" s="289"/>
      <c r="U59" s="289"/>
      <c r="V59" s="289"/>
      <c r="W59" s="216">
        <f t="shared" ref="W59:X60" si="33">D59+S59</f>
        <v>230</v>
      </c>
      <c r="X59" s="216">
        <f t="shared" si="33"/>
        <v>115</v>
      </c>
      <c r="Y59" s="221">
        <f>X11+U59</f>
        <v>9</v>
      </c>
      <c r="Z59" s="216">
        <f>Y11+V59</f>
        <v>5</v>
      </c>
    </row>
    <row r="60" spans="1:26" ht="15.75" x14ac:dyDescent="0.2">
      <c r="A60" s="216">
        <v>2</v>
      </c>
      <c r="B60" s="216" t="s">
        <v>62</v>
      </c>
      <c r="C60" s="262" t="s">
        <v>10</v>
      </c>
      <c r="D60" s="209">
        <f>V12</f>
        <v>1046</v>
      </c>
      <c r="E60" s="210">
        <f>W12</f>
        <v>529</v>
      </c>
      <c r="F60" s="210">
        <f>Z12</f>
        <v>37</v>
      </c>
      <c r="G60" s="221">
        <v>28</v>
      </c>
      <c r="H60" s="216">
        <v>13</v>
      </c>
      <c r="I60" s="221">
        <v>31</v>
      </c>
      <c r="J60" s="216">
        <v>20</v>
      </c>
      <c r="K60" s="221">
        <v>41</v>
      </c>
      <c r="L60" s="216">
        <v>20</v>
      </c>
      <c r="M60" s="221">
        <v>141</v>
      </c>
      <c r="N60" s="216">
        <v>80</v>
      </c>
      <c r="O60" s="221">
        <v>113</v>
      </c>
      <c r="P60" s="216">
        <v>63</v>
      </c>
      <c r="Q60" s="221">
        <v>83</v>
      </c>
      <c r="R60" s="216">
        <v>44</v>
      </c>
      <c r="S60" s="221">
        <v>437</v>
      </c>
      <c r="T60" s="216">
        <v>240</v>
      </c>
      <c r="U60" s="216">
        <v>5</v>
      </c>
      <c r="V60" s="216">
        <v>4</v>
      </c>
      <c r="W60" s="209">
        <f t="shared" si="33"/>
        <v>1483</v>
      </c>
      <c r="X60" s="210">
        <f t="shared" si="33"/>
        <v>769</v>
      </c>
      <c r="Y60" s="221">
        <f>X12+U60</f>
        <v>15</v>
      </c>
      <c r="Z60" s="210">
        <f>Y12+V60</f>
        <v>11</v>
      </c>
    </row>
    <row r="61" spans="1:26" s="264" customFormat="1" ht="15.75" x14ac:dyDescent="0.25">
      <c r="A61" s="263"/>
      <c r="B61" s="263"/>
      <c r="C61" s="255" t="s">
        <v>12</v>
      </c>
      <c r="D61" s="209">
        <f t="shared" ref="D61:Z61" si="34">SUM(D59:D60)</f>
        <v>1276</v>
      </c>
      <c r="E61" s="209">
        <f t="shared" si="34"/>
        <v>644</v>
      </c>
      <c r="F61" s="209">
        <f t="shared" si="34"/>
        <v>45</v>
      </c>
      <c r="G61" s="209">
        <f t="shared" si="34"/>
        <v>28</v>
      </c>
      <c r="H61" s="209">
        <f t="shared" si="34"/>
        <v>13</v>
      </c>
      <c r="I61" s="209">
        <f t="shared" si="34"/>
        <v>31</v>
      </c>
      <c r="J61" s="209">
        <f t="shared" si="34"/>
        <v>20</v>
      </c>
      <c r="K61" s="209">
        <f t="shared" si="34"/>
        <v>41</v>
      </c>
      <c r="L61" s="209">
        <f t="shared" si="34"/>
        <v>20</v>
      </c>
      <c r="M61" s="209">
        <f t="shared" si="34"/>
        <v>141</v>
      </c>
      <c r="N61" s="209">
        <f t="shared" si="34"/>
        <v>80</v>
      </c>
      <c r="O61" s="209">
        <f t="shared" si="34"/>
        <v>113</v>
      </c>
      <c r="P61" s="209">
        <f t="shared" si="34"/>
        <v>63</v>
      </c>
      <c r="Q61" s="209">
        <f t="shared" si="34"/>
        <v>83</v>
      </c>
      <c r="R61" s="209">
        <f t="shared" si="34"/>
        <v>44</v>
      </c>
      <c r="S61" s="209">
        <f t="shared" si="34"/>
        <v>437</v>
      </c>
      <c r="T61" s="209">
        <f t="shared" si="34"/>
        <v>240</v>
      </c>
      <c r="U61" s="221">
        <f t="shared" si="34"/>
        <v>5</v>
      </c>
      <c r="V61" s="221">
        <f t="shared" si="34"/>
        <v>4</v>
      </c>
      <c r="W61" s="209">
        <f t="shared" si="34"/>
        <v>1713</v>
      </c>
      <c r="X61" s="221">
        <f t="shared" si="34"/>
        <v>884</v>
      </c>
      <c r="Y61" s="221">
        <f t="shared" si="34"/>
        <v>24</v>
      </c>
      <c r="Z61" s="221">
        <f t="shared" si="34"/>
        <v>16</v>
      </c>
    </row>
    <row r="62" spans="1:26" s="267" customFormat="1" ht="14.25" x14ac:dyDescent="0.2">
      <c r="A62" s="265" t="s">
        <v>94</v>
      </c>
      <c r="B62" s="266"/>
      <c r="C62" s="266"/>
      <c r="D62" s="266"/>
      <c r="E62" s="266"/>
      <c r="F62" s="266"/>
      <c r="G62" s="266"/>
      <c r="H62" s="266"/>
      <c r="I62" s="266"/>
      <c r="J62" s="266"/>
      <c r="K62" s="266"/>
      <c r="L62" s="266"/>
      <c r="M62" s="266"/>
      <c r="N62" s="266"/>
      <c r="O62" s="266"/>
      <c r="P62" s="266"/>
      <c r="Q62" s="266"/>
      <c r="R62" s="266"/>
      <c r="S62" s="266"/>
      <c r="T62" s="266"/>
      <c r="U62" s="266"/>
      <c r="V62" s="266"/>
      <c r="W62" s="266"/>
      <c r="X62" s="266"/>
      <c r="Y62" s="266"/>
      <c r="Z62" s="266"/>
    </row>
    <row r="63" spans="1:26" ht="27.75" x14ac:dyDescent="0.2">
      <c r="A63" s="216">
        <v>1</v>
      </c>
      <c r="B63" s="216" t="s">
        <v>80</v>
      </c>
      <c r="C63" s="232" t="s">
        <v>79</v>
      </c>
      <c r="D63" s="221">
        <f>V14</f>
        <v>349</v>
      </c>
      <c r="E63" s="216">
        <f>W14</f>
        <v>174</v>
      </c>
      <c r="F63" s="216">
        <f>Z14</f>
        <v>12</v>
      </c>
      <c r="G63" s="289"/>
      <c r="H63" s="289"/>
      <c r="I63" s="289"/>
      <c r="J63" s="289"/>
      <c r="K63" s="289"/>
      <c r="L63" s="289"/>
      <c r="M63" s="289"/>
      <c r="N63" s="289"/>
      <c r="O63" s="289"/>
      <c r="P63" s="289"/>
      <c r="Q63" s="289"/>
      <c r="R63" s="289"/>
      <c r="S63" s="289"/>
      <c r="T63" s="289"/>
      <c r="U63" s="289"/>
      <c r="V63" s="289"/>
      <c r="W63" s="221">
        <f>D63+S63</f>
        <v>349</v>
      </c>
      <c r="X63" s="216">
        <f>E63+T63</f>
        <v>174</v>
      </c>
      <c r="Y63" s="221">
        <f>X14+U63</f>
        <v>9</v>
      </c>
      <c r="Z63" s="216">
        <f>Y14+V63</f>
        <v>5</v>
      </c>
    </row>
    <row r="64" spans="1:26" ht="27.75" x14ac:dyDescent="0.2">
      <c r="A64" s="216">
        <v>2</v>
      </c>
      <c r="B64" s="216" t="s">
        <v>80</v>
      </c>
      <c r="C64" s="232" t="s">
        <v>78</v>
      </c>
      <c r="D64" s="209">
        <f>V15</f>
        <v>1047</v>
      </c>
      <c r="E64" s="210">
        <f>W15</f>
        <v>548</v>
      </c>
      <c r="F64" s="210">
        <f>Z15</f>
        <v>38</v>
      </c>
      <c r="G64" s="221">
        <v>29</v>
      </c>
      <c r="H64" s="216">
        <v>14</v>
      </c>
      <c r="I64" s="221">
        <v>29</v>
      </c>
      <c r="J64" s="216">
        <v>14</v>
      </c>
      <c r="K64" s="221">
        <v>31</v>
      </c>
      <c r="L64" s="216">
        <v>20</v>
      </c>
      <c r="M64" s="221">
        <v>115</v>
      </c>
      <c r="N64" s="216">
        <v>55</v>
      </c>
      <c r="O64" s="221">
        <v>128</v>
      </c>
      <c r="P64" s="216">
        <v>77</v>
      </c>
      <c r="Q64" s="221">
        <v>105</v>
      </c>
      <c r="R64" s="216">
        <v>55</v>
      </c>
      <c r="S64" s="221">
        <f>G64+I64+K64+M64+O64+Q64</f>
        <v>437</v>
      </c>
      <c r="T64" s="216">
        <f>H64+J64+L64+N64+P64+R64</f>
        <v>235</v>
      </c>
      <c r="U64" s="221">
        <v>3</v>
      </c>
      <c r="V64" s="216">
        <v>2</v>
      </c>
      <c r="W64" s="209">
        <f>D64+S64</f>
        <v>1484</v>
      </c>
      <c r="X64" s="210">
        <f>E64+T64</f>
        <v>783</v>
      </c>
      <c r="Y64" s="221">
        <f>U64+X15</f>
        <v>13</v>
      </c>
      <c r="Z64" s="210">
        <f>V64+Y15</f>
        <v>8</v>
      </c>
    </row>
    <row r="65" spans="1:32" s="264" customFormat="1" ht="15.75" x14ac:dyDescent="0.25">
      <c r="A65" s="263"/>
      <c r="B65" s="221" t="s">
        <v>80</v>
      </c>
      <c r="C65" s="255" t="s">
        <v>81</v>
      </c>
      <c r="D65" s="209">
        <f>SUM(D63:D64)</f>
        <v>1396</v>
      </c>
      <c r="E65" s="221">
        <f>SUM(E63:E64)</f>
        <v>722</v>
      </c>
      <c r="F65" s="221">
        <f>SUM(F63:F64)</f>
        <v>50</v>
      </c>
      <c r="G65" s="221">
        <f t="shared" ref="G65:T65" si="35">SUM(G64:G64)</f>
        <v>29</v>
      </c>
      <c r="H65" s="221">
        <f t="shared" si="35"/>
        <v>14</v>
      </c>
      <c r="I65" s="221">
        <f t="shared" si="35"/>
        <v>29</v>
      </c>
      <c r="J65" s="221">
        <f t="shared" si="35"/>
        <v>14</v>
      </c>
      <c r="K65" s="221">
        <f t="shared" si="35"/>
        <v>31</v>
      </c>
      <c r="L65" s="221">
        <f t="shared" si="35"/>
        <v>20</v>
      </c>
      <c r="M65" s="221">
        <f t="shared" si="35"/>
        <v>115</v>
      </c>
      <c r="N65" s="221">
        <f t="shared" si="35"/>
        <v>55</v>
      </c>
      <c r="O65" s="221">
        <f t="shared" si="35"/>
        <v>128</v>
      </c>
      <c r="P65" s="221">
        <f t="shared" si="35"/>
        <v>77</v>
      </c>
      <c r="Q65" s="221">
        <f t="shared" si="35"/>
        <v>105</v>
      </c>
      <c r="R65" s="221">
        <f t="shared" si="35"/>
        <v>55</v>
      </c>
      <c r="S65" s="221">
        <f t="shared" si="35"/>
        <v>437</v>
      </c>
      <c r="T65" s="221">
        <f t="shared" si="35"/>
        <v>235</v>
      </c>
      <c r="U65" s="221">
        <f>U64</f>
        <v>3</v>
      </c>
      <c r="V65" s="221">
        <f>V64</f>
        <v>2</v>
      </c>
      <c r="W65" s="209">
        <f>SUM(W63:W64)</f>
        <v>1833</v>
      </c>
      <c r="X65" s="209">
        <f>SUM(X63:X64)</f>
        <v>957</v>
      </c>
      <c r="Y65" s="221">
        <f>SUM(Y63:Y64)</f>
        <v>22</v>
      </c>
      <c r="Z65" s="221">
        <f>SUM(Z63:Z64)</f>
        <v>13</v>
      </c>
    </row>
    <row r="66" spans="1:32" s="271" customFormat="1" ht="16.5" x14ac:dyDescent="0.2">
      <c r="A66" s="213" t="s">
        <v>96</v>
      </c>
      <c r="B66" s="268"/>
      <c r="C66" s="268"/>
      <c r="D66" s="268"/>
      <c r="E66" s="268"/>
      <c r="F66" s="268"/>
      <c r="G66" s="268"/>
      <c r="H66" s="268"/>
      <c r="I66" s="268"/>
      <c r="J66" s="268"/>
      <c r="K66" s="268"/>
      <c r="L66" s="268"/>
      <c r="M66" s="268"/>
      <c r="N66" s="268"/>
      <c r="O66" s="268"/>
      <c r="P66" s="268"/>
      <c r="Q66" s="268"/>
      <c r="R66" s="268"/>
      <c r="S66" s="268"/>
      <c r="T66" s="268"/>
      <c r="U66" s="268"/>
      <c r="V66" s="268"/>
      <c r="W66" s="268"/>
      <c r="X66" s="268"/>
      <c r="Y66" s="268"/>
      <c r="Z66" s="268"/>
      <c r="AA66" s="269"/>
      <c r="AB66" s="269"/>
      <c r="AC66" s="269"/>
    </row>
    <row r="67" spans="1:32" ht="15.75" x14ac:dyDescent="0.2">
      <c r="A67" s="272" t="s">
        <v>84</v>
      </c>
      <c r="B67" s="273"/>
      <c r="C67" s="274"/>
      <c r="D67" s="274"/>
      <c r="E67" s="274"/>
      <c r="F67" s="274"/>
      <c r="G67" s="274"/>
      <c r="H67" s="274"/>
      <c r="I67" s="274"/>
      <c r="J67" s="274"/>
      <c r="K67" s="274"/>
      <c r="L67" s="274"/>
      <c r="M67" s="274"/>
      <c r="N67" s="274"/>
      <c r="O67" s="274"/>
      <c r="P67" s="274"/>
      <c r="Q67" s="290"/>
      <c r="R67" s="290"/>
      <c r="S67" s="291"/>
      <c r="T67" s="291"/>
      <c r="U67" s="291"/>
      <c r="V67" s="291"/>
      <c r="W67" s="292"/>
      <c r="X67" s="292"/>
      <c r="Y67" s="274"/>
      <c r="Z67" s="274"/>
    </row>
    <row r="68" spans="1:32" ht="15" customHeight="1" x14ac:dyDescent="0.2">
      <c r="A68" s="272" t="s">
        <v>83</v>
      </c>
      <c r="B68" s="273"/>
      <c r="C68" s="274"/>
      <c r="D68" s="274"/>
      <c r="E68" s="274"/>
      <c r="F68" s="274"/>
      <c r="G68" s="274"/>
      <c r="H68" s="274"/>
      <c r="I68" s="274"/>
      <c r="J68" s="274"/>
      <c r="K68" s="274"/>
      <c r="L68" s="274"/>
      <c r="M68" s="274"/>
      <c r="N68" s="274"/>
      <c r="O68" s="274"/>
      <c r="P68" s="274"/>
      <c r="Q68" s="281"/>
      <c r="R68" s="282"/>
      <c r="S68" s="284"/>
      <c r="T68" s="282"/>
      <c r="U68" s="283"/>
      <c r="V68" s="282"/>
      <c r="W68" s="281"/>
      <c r="X68" s="283"/>
      <c r="Y68" s="274"/>
      <c r="Z68" s="274"/>
    </row>
    <row r="69" spans="1:32" ht="27.75" x14ac:dyDescent="0.2">
      <c r="A69" s="216">
        <v>1</v>
      </c>
      <c r="B69" s="216" t="s">
        <v>101</v>
      </c>
      <c r="C69" s="232" t="s">
        <v>79</v>
      </c>
      <c r="D69" s="209">
        <v>461</v>
      </c>
      <c r="E69" s="216">
        <v>228</v>
      </c>
      <c r="F69" s="216">
        <v>16</v>
      </c>
      <c r="G69" s="289"/>
      <c r="H69" s="289"/>
      <c r="I69" s="289"/>
      <c r="J69" s="289"/>
      <c r="K69" s="289"/>
      <c r="L69" s="289"/>
      <c r="M69" s="289"/>
      <c r="N69" s="289"/>
      <c r="O69" s="289"/>
      <c r="P69" s="289"/>
      <c r="Q69" s="289"/>
      <c r="R69" s="289"/>
      <c r="S69" s="289"/>
      <c r="T69" s="289"/>
      <c r="U69" s="289"/>
      <c r="V69" s="289"/>
      <c r="W69" s="209">
        <f>D69</f>
        <v>461</v>
      </c>
      <c r="X69" s="216">
        <f>E69</f>
        <v>228</v>
      </c>
      <c r="Y69" s="221">
        <v>13</v>
      </c>
      <c r="Z69" s="216">
        <v>6</v>
      </c>
    </row>
    <row r="70" spans="1:32" ht="27.75" x14ac:dyDescent="0.2">
      <c r="A70" s="216">
        <v>2</v>
      </c>
      <c r="B70" s="216" t="s">
        <v>101</v>
      </c>
      <c r="C70" s="232" t="s">
        <v>78</v>
      </c>
      <c r="D70" s="209">
        <v>1047</v>
      </c>
      <c r="E70" s="210">
        <v>539</v>
      </c>
      <c r="F70" s="210">
        <v>38</v>
      </c>
      <c r="G70" s="221">
        <v>28</v>
      </c>
      <c r="H70" s="216">
        <v>14</v>
      </c>
      <c r="I70" s="221">
        <v>29</v>
      </c>
      <c r="J70" s="216">
        <v>14</v>
      </c>
      <c r="K70" s="221">
        <v>29</v>
      </c>
      <c r="L70" s="216">
        <v>14</v>
      </c>
      <c r="M70" s="221">
        <v>111</v>
      </c>
      <c r="N70" s="216">
        <v>60</v>
      </c>
      <c r="O70" s="221">
        <v>116</v>
      </c>
      <c r="P70" s="216">
        <v>59</v>
      </c>
      <c r="Q70" s="221">
        <v>117</v>
      </c>
      <c r="R70" s="216">
        <v>70</v>
      </c>
      <c r="S70" s="221">
        <f>G70+I70+K70+M70+O70+Q70</f>
        <v>430</v>
      </c>
      <c r="T70" s="216">
        <f>H70+J70+L70+N70+P70+R70</f>
        <v>231</v>
      </c>
      <c r="U70" s="221">
        <v>3</v>
      </c>
      <c r="V70" s="216">
        <v>2</v>
      </c>
      <c r="W70" s="209">
        <f>D70+S70</f>
        <v>1477</v>
      </c>
      <c r="X70" s="210">
        <f>E70+T70</f>
        <v>770</v>
      </c>
      <c r="Y70" s="221">
        <f>X18+U70</f>
        <v>16</v>
      </c>
      <c r="Z70" s="210">
        <f>Y18+V70</f>
        <v>9</v>
      </c>
    </row>
    <row r="71" spans="1:32" s="264" customFormat="1" ht="15.75" x14ac:dyDescent="0.25">
      <c r="A71" s="263"/>
      <c r="B71" s="221" t="s">
        <v>101</v>
      </c>
      <c r="C71" s="255" t="s">
        <v>81</v>
      </c>
      <c r="D71" s="209">
        <f>SUM(D69:D70)</f>
        <v>1508</v>
      </c>
      <c r="E71" s="221">
        <f>SUM(E69:E70)</f>
        <v>767</v>
      </c>
      <c r="F71" s="221">
        <f>SUM(F69:F70)</f>
        <v>54</v>
      </c>
      <c r="G71" s="221">
        <f t="shared" ref="G71:T71" si="36">SUM(G70:G70)</f>
        <v>28</v>
      </c>
      <c r="H71" s="221">
        <f t="shared" si="36"/>
        <v>14</v>
      </c>
      <c r="I71" s="221">
        <f t="shared" si="36"/>
        <v>29</v>
      </c>
      <c r="J71" s="221">
        <f t="shared" si="36"/>
        <v>14</v>
      </c>
      <c r="K71" s="221">
        <f t="shared" si="36"/>
        <v>29</v>
      </c>
      <c r="L71" s="221">
        <f t="shared" si="36"/>
        <v>14</v>
      </c>
      <c r="M71" s="221">
        <f t="shared" si="36"/>
        <v>111</v>
      </c>
      <c r="N71" s="221">
        <f t="shared" si="36"/>
        <v>60</v>
      </c>
      <c r="O71" s="221">
        <f t="shared" si="36"/>
        <v>116</v>
      </c>
      <c r="P71" s="221">
        <f t="shared" si="36"/>
        <v>59</v>
      </c>
      <c r="Q71" s="221">
        <f t="shared" si="36"/>
        <v>117</v>
      </c>
      <c r="R71" s="221">
        <f t="shared" si="36"/>
        <v>70</v>
      </c>
      <c r="S71" s="221">
        <f t="shared" si="36"/>
        <v>430</v>
      </c>
      <c r="T71" s="221">
        <f t="shared" si="36"/>
        <v>231</v>
      </c>
      <c r="U71" s="221">
        <f>U70</f>
        <v>3</v>
      </c>
      <c r="V71" s="221">
        <f>V70</f>
        <v>2</v>
      </c>
      <c r="W71" s="209">
        <f>SUM(W69:W70)</f>
        <v>1938</v>
      </c>
      <c r="X71" s="209">
        <f>SUM(X69:X70)</f>
        <v>998</v>
      </c>
      <c r="Y71" s="221">
        <f>SUM(Y69:Y70)</f>
        <v>29</v>
      </c>
      <c r="Z71" s="221">
        <f>SUM(Z69:Z70)</f>
        <v>15</v>
      </c>
    </row>
    <row r="72" spans="1:32" s="271" customFormat="1" ht="16.5" x14ac:dyDescent="0.2">
      <c r="A72" s="275"/>
      <c r="B72" s="275" t="s">
        <v>101</v>
      </c>
      <c r="C72" s="213" t="s">
        <v>95</v>
      </c>
      <c r="D72" s="268"/>
      <c r="E72" s="268"/>
      <c r="F72" s="268"/>
      <c r="G72" s="268"/>
      <c r="H72" s="268"/>
      <c r="I72" s="268"/>
      <c r="J72" s="268"/>
      <c r="K72" s="268"/>
      <c r="L72" s="268"/>
      <c r="M72" s="268"/>
      <c r="N72" s="268"/>
      <c r="O72" s="268"/>
      <c r="P72" s="268"/>
      <c r="Q72" s="268"/>
      <c r="R72" s="268"/>
      <c r="S72" s="268"/>
      <c r="T72" s="268"/>
      <c r="U72" s="268"/>
      <c r="V72" s="268"/>
      <c r="W72" s="268"/>
      <c r="X72" s="268"/>
      <c r="Y72" s="268"/>
      <c r="Z72" s="268"/>
      <c r="AA72" s="269"/>
      <c r="AB72" s="269"/>
      <c r="AC72" s="269"/>
      <c r="AD72" s="269"/>
      <c r="AE72" s="269"/>
      <c r="AF72" s="270"/>
    </row>
    <row r="73" spans="1:32" s="271" customFormat="1" ht="16.5" x14ac:dyDescent="0.2">
      <c r="A73" s="275"/>
      <c r="B73" s="275" t="s">
        <v>101</v>
      </c>
      <c r="C73" s="213" t="s">
        <v>96</v>
      </c>
      <c r="D73" s="268"/>
      <c r="E73" s="268"/>
      <c r="F73" s="268"/>
      <c r="G73" s="268"/>
      <c r="H73" s="268"/>
      <c r="I73" s="268"/>
      <c r="J73" s="268"/>
      <c r="K73" s="268"/>
      <c r="L73" s="268"/>
      <c r="M73" s="268"/>
      <c r="N73" s="268"/>
      <c r="O73" s="268"/>
      <c r="P73" s="268"/>
      <c r="Q73" s="268"/>
      <c r="R73" s="268"/>
      <c r="S73" s="268"/>
      <c r="T73" s="268"/>
      <c r="U73" s="268"/>
      <c r="V73" s="268"/>
      <c r="W73" s="268"/>
      <c r="X73" s="268"/>
      <c r="Y73" s="268"/>
      <c r="Z73" s="268"/>
      <c r="AA73" s="269"/>
      <c r="AB73" s="269"/>
      <c r="AC73" s="269"/>
      <c r="AD73" s="269"/>
      <c r="AE73" s="269"/>
    </row>
    <row r="74" spans="1:32" ht="27.75" x14ac:dyDescent="0.2">
      <c r="A74" s="216">
        <v>1</v>
      </c>
      <c r="B74" s="216" t="s">
        <v>102</v>
      </c>
      <c r="C74" s="232" t="s">
        <v>79</v>
      </c>
      <c r="D74" s="209">
        <f>V20</f>
        <v>573</v>
      </c>
      <c r="E74" s="216">
        <f>W20</f>
        <v>291</v>
      </c>
      <c r="F74" s="216">
        <f>Z20</f>
        <v>20</v>
      </c>
      <c r="G74" s="289"/>
      <c r="H74" s="289"/>
      <c r="I74" s="289"/>
      <c r="J74" s="289"/>
      <c r="K74" s="289"/>
      <c r="L74" s="289"/>
      <c r="M74" s="289"/>
      <c r="N74" s="289"/>
      <c r="O74" s="289"/>
      <c r="P74" s="289"/>
      <c r="Q74" s="289"/>
      <c r="R74" s="289"/>
      <c r="S74" s="289"/>
      <c r="T74" s="289"/>
      <c r="U74" s="289"/>
      <c r="V74" s="289"/>
      <c r="W74" s="209">
        <f>D74</f>
        <v>573</v>
      </c>
      <c r="X74" s="216">
        <f>E74</f>
        <v>291</v>
      </c>
      <c r="Y74" s="221">
        <v>24</v>
      </c>
      <c r="Z74" s="216">
        <v>11</v>
      </c>
    </row>
    <row r="75" spans="1:32" ht="30" x14ac:dyDescent="0.2">
      <c r="A75" s="216">
        <v>2</v>
      </c>
      <c r="B75" s="216" t="s">
        <v>102</v>
      </c>
      <c r="C75" s="232" t="s">
        <v>104</v>
      </c>
      <c r="D75" s="209">
        <f>V21</f>
        <v>111</v>
      </c>
      <c r="E75" s="216">
        <f>W21</f>
        <v>55</v>
      </c>
      <c r="F75" s="216">
        <f>Z21</f>
        <v>4</v>
      </c>
      <c r="G75" s="289"/>
      <c r="H75" s="289"/>
      <c r="I75" s="289"/>
      <c r="J75" s="289"/>
      <c r="K75" s="289"/>
      <c r="L75" s="289"/>
      <c r="M75" s="289"/>
      <c r="N75" s="289"/>
      <c r="O75" s="289"/>
      <c r="P75" s="289"/>
      <c r="Q75" s="289"/>
      <c r="R75" s="289"/>
      <c r="S75" s="289"/>
      <c r="T75" s="289"/>
      <c r="U75" s="289"/>
      <c r="V75" s="289"/>
      <c r="W75" s="209">
        <f>D75</f>
        <v>111</v>
      </c>
      <c r="X75" s="216">
        <f>E75</f>
        <v>55</v>
      </c>
      <c r="Y75" s="221">
        <v>24</v>
      </c>
      <c r="Z75" s="216">
        <v>11</v>
      </c>
    </row>
    <row r="76" spans="1:32" ht="27.75" x14ac:dyDescent="0.2">
      <c r="A76" s="216">
        <v>3</v>
      </c>
      <c r="B76" s="216" t="s">
        <v>102</v>
      </c>
      <c r="C76" s="232" t="s">
        <v>78</v>
      </c>
      <c r="D76" s="209">
        <f>V23</f>
        <v>1052</v>
      </c>
      <c r="E76" s="210">
        <f>W23</f>
        <v>532</v>
      </c>
      <c r="F76" s="210">
        <f>Z23</f>
        <v>37</v>
      </c>
      <c r="G76" s="221">
        <f>149-M76</f>
        <v>28</v>
      </c>
      <c r="H76" s="216">
        <f>92-N76</f>
        <v>17</v>
      </c>
      <c r="I76" s="221">
        <v>28</v>
      </c>
      <c r="J76" s="216">
        <v>14</v>
      </c>
      <c r="K76" s="221">
        <v>29</v>
      </c>
      <c r="L76" s="216">
        <v>14</v>
      </c>
      <c r="M76" s="221">
        <v>121</v>
      </c>
      <c r="N76" s="216">
        <v>75</v>
      </c>
      <c r="O76" s="221">
        <v>101</v>
      </c>
      <c r="P76" s="216">
        <v>51</v>
      </c>
      <c r="Q76" s="221">
        <v>109</v>
      </c>
      <c r="R76" s="216">
        <v>56</v>
      </c>
      <c r="S76" s="221">
        <f>G76+I76+K76+M76+O76+Q76</f>
        <v>416</v>
      </c>
      <c r="T76" s="216">
        <f>H76+J76+L76+N76+P76+R76</f>
        <v>227</v>
      </c>
      <c r="U76" s="221">
        <f>35-X23</f>
        <v>13</v>
      </c>
      <c r="V76" s="216">
        <f>17-Y23</f>
        <v>7</v>
      </c>
      <c r="W76" s="209">
        <f>D76+S76</f>
        <v>1468</v>
      </c>
      <c r="X76" s="210">
        <f>E76+T76</f>
        <v>759</v>
      </c>
      <c r="Y76" s="221">
        <f>X23+U76</f>
        <v>35</v>
      </c>
      <c r="Z76" s="210">
        <f>Y23+V76</f>
        <v>17</v>
      </c>
    </row>
    <row r="77" spans="1:32" s="264" customFormat="1" ht="15.75" x14ac:dyDescent="0.25">
      <c r="A77" s="263"/>
      <c r="B77" s="221" t="s">
        <v>102</v>
      </c>
      <c r="C77" s="255" t="s">
        <v>81</v>
      </c>
      <c r="D77" s="209">
        <f>SUM(D74:D76)</f>
        <v>1736</v>
      </c>
      <c r="E77" s="221">
        <f>SUM(E74:E76)</f>
        <v>878</v>
      </c>
      <c r="F77" s="221">
        <f>SUM(F74:F76)</f>
        <v>61</v>
      </c>
      <c r="G77" s="221">
        <f t="shared" ref="G77:T77" si="37">SUM(G76:G76)</f>
        <v>28</v>
      </c>
      <c r="H77" s="221">
        <f t="shared" si="37"/>
        <v>17</v>
      </c>
      <c r="I77" s="221">
        <f t="shared" si="37"/>
        <v>28</v>
      </c>
      <c r="J77" s="221">
        <f t="shared" si="37"/>
        <v>14</v>
      </c>
      <c r="K77" s="221">
        <f t="shared" si="37"/>
        <v>29</v>
      </c>
      <c r="L77" s="221">
        <f t="shared" si="37"/>
        <v>14</v>
      </c>
      <c r="M77" s="221">
        <f t="shared" si="37"/>
        <v>121</v>
      </c>
      <c r="N77" s="221">
        <f t="shared" si="37"/>
        <v>75</v>
      </c>
      <c r="O77" s="221">
        <f t="shared" si="37"/>
        <v>101</v>
      </c>
      <c r="P77" s="221">
        <f t="shared" si="37"/>
        <v>51</v>
      </c>
      <c r="Q77" s="221">
        <f t="shared" si="37"/>
        <v>109</v>
      </c>
      <c r="R77" s="221">
        <f t="shared" si="37"/>
        <v>56</v>
      </c>
      <c r="S77" s="221">
        <f t="shared" si="37"/>
        <v>416</v>
      </c>
      <c r="T77" s="221">
        <f t="shared" si="37"/>
        <v>227</v>
      </c>
      <c r="U77" s="221">
        <f>U76</f>
        <v>13</v>
      </c>
      <c r="V77" s="221">
        <f>V76</f>
        <v>7</v>
      </c>
      <c r="W77" s="209">
        <f>SUM(W74:W76)</f>
        <v>2152</v>
      </c>
      <c r="X77" s="209">
        <f>SUM(X74:X76)</f>
        <v>1105</v>
      </c>
      <c r="Y77" s="221">
        <f>SUM(Y74:Y76)</f>
        <v>83</v>
      </c>
      <c r="Z77" s="221">
        <f>SUM(Z74:Z76)</f>
        <v>39</v>
      </c>
    </row>
    <row r="78" spans="1:32" s="271" customFormat="1" ht="16.5" x14ac:dyDescent="0.2">
      <c r="A78" s="213" t="s">
        <v>96</v>
      </c>
      <c r="B78" s="268"/>
      <c r="C78" s="268"/>
      <c r="D78" s="268"/>
      <c r="E78" s="268"/>
      <c r="F78" s="268"/>
      <c r="G78" s="268"/>
      <c r="H78" s="268"/>
      <c r="I78" s="268"/>
      <c r="J78" s="268"/>
      <c r="K78" s="268"/>
      <c r="L78" s="268"/>
      <c r="M78" s="268"/>
      <c r="N78" s="268"/>
      <c r="O78" s="268"/>
      <c r="P78" s="268"/>
      <c r="Q78" s="268"/>
      <c r="R78" s="268"/>
      <c r="S78" s="268"/>
      <c r="T78" s="268"/>
      <c r="U78" s="268"/>
      <c r="V78" s="268"/>
      <c r="W78" s="268"/>
      <c r="X78" s="268"/>
      <c r="Y78" s="268"/>
      <c r="Z78" s="268"/>
      <c r="AA78" s="269"/>
      <c r="AB78" s="269"/>
      <c r="AC78" s="269"/>
    </row>
    <row r="79" spans="1:32" ht="27.75" x14ac:dyDescent="0.2">
      <c r="A79" s="216">
        <v>1</v>
      </c>
      <c r="B79" s="216" t="s">
        <v>108</v>
      </c>
      <c r="C79" s="232" t="s">
        <v>79</v>
      </c>
      <c r="D79" s="209">
        <f>V25</f>
        <v>694</v>
      </c>
      <c r="E79" s="216">
        <f>W25</f>
        <v>346</v>
      </c>
      <c r="F79" s="216">
        <f>Z25</f>
        <v>24</v>
      </c>
      <c r="G79" s="289"/>
      <c r="H79" s="289"/>
      <c r="I79" s="289"/>
      <c r="J79" s="289"/>
      <c r="K79" s="289"/>
      <c r="L79" s="289"/>
      <c r="M79" s="289"/>
      <c r="N79" s="289"/>
      <c r="O79" s="289"/>
      <c r="P79" s="289"/>
      <c r="Q79" s="289"/>
      <c r="R79" s="289"/>
      <c r="S79" s="289"/>
      <c r="T79" s="289"/>
      <c r="U79" s="289"/>
      <c r="V79" s="289"/>
      <c r="W79" s="209">
        <f t="shared" ref="W79:Z80" si="38">V25</f>
        <v>694</v>
      </c>
      <c r="X79" s="216">
        <f t="shared" si="38"/>
        <v>346</v>
      </c>
      <c r="Y79" s="221">
        <f t="shared" si="38"/>
        <v>43</v>
      </c>
      <c r="Z79" s="216">
        <f t="shared" si="38"/>
        <v>23</v>
      </c>
    </row>
    <row r="80" spans="1:32" ht="30" x14ac:dyDescent="0.2">
      <c r="A80" s="216">
        <v>2</v>
      </c>
      <c r="B80" s="216" t="s">
        <v>108</v>
      </c>
      <c r="C80" s="232" t="s">
        <v>104</v>
      </c>
      <c r="D80" s="209">
        <f>V26</f>
        <v>223</v>
      </c>
      <c r="E80" s="216">
        <f>W26</f>
        <v>111</v>
      </c>
      <c r="F80" s="216">
        <f>Z26</f>
        <v>8</v>
      </c>
      <c r="G80" s="289"/>
      <c r="H80" s="289"/>
      <c r="I80" s="289"/>
      <c r="J80" s="289"/>
      <c r="K80" s="289"/>
      <c r="L80" s="289"/>
      <c r="M80" s="289"/>
      <c r="N80" s="289"/>
      <c r="O80" s="289"/>
      <c r="P80" s="289"/>
      <c r="Q80" s="289"/>
      <c r="R80" s="289"/>
      <c r="S80" s="289"/>
      <c r="T80" s="289"/>
      <c r="U80" s="289"/>
      <c r="V80" s="289"/>
      <c r="W80" s="209">
        <f t="shared" si="38"/>
        <v>223</v>
      </c>
      <c r="X80" s="216">
        <f t="shared" si="38"/>
        <v>111</v>
      </c>
      <c r="Y80" s="221">
        <f t="shared" si="38"/>
        <v>9</v>
      </c>
      <c r="Z80" s="216">
        <f t="shared" si="38"/>
        <v>4</v>
      </c>
    </row>
    <row r="81" spans="1:31" ht="27.75" x14ac:dyDescent="0.2">
      <c r="A81" s="216">
        <v>3</v>
      </c>
      <c r="B81" s="216" t="s">
        <v>108</v>
      </c>
      <c r="C81" s="232" t="s">
        <v>78</v>
      </c>
      <c r="D81" s="209">
        <f>V28</f>
        <v>1036</v>
      </c>
      <c r="E81" s="210">
        <f>W28</f>
        <v>516</v>
      </c>
      <c r="F81" s="210">
        <f>Z28</f>
        <v>38</v>
      </c>
      <c r="G81" s="221">
        <v>31</v>
      </c>
      <c r="H81" s="216">
        <v>21</v>
      </c>
      <c r="I81" s="221">
        <v>28</v>
      </c>
      <c r="J81" s="216">
        <v>17</v>
      </c>
      <c r="K81" s="221">
        <v>28</v>
      </c>
      <c r="L81" s="216">
        <v>14</v>
      </c>
      <c r="M81" s="221">
        <v>114</v>
      </c>
      <c r="N81" s="216">
        <v>58</v>
      </c>
      <c r="O81" s="221">
        <v>110</v>
      </c>
      <c r="P81" s="216">
        <v>66</v>
      </c>
      <c r="Q81" s="221">
        <v>98</v>
      </c>
      <c r="R81" s="216">
        <v>49</v>
      </c>
      <c r="S81" s="221">
        <f>G81+I81+K81+M81+O81+Q81</f>
        <v>409</v>
      </c>
      <c r="T81" s="216">
        <f>H81+J81+L81+N81+P81+R81</f>
        <v>225</v>
      </c>
      <c r="U81" s="221">
        <v>5</v>
      </c>
      <c r="V81" s="216">
        <v>2</v>
      </c>
      <c r="W81" s="209">
        <f>D81+S81</f>
        <v>1445</v>
      </c>
      <c r="X81" s="210">
        <f>E81+T81</f>
        <v>741</v>
      </c>
      <c r="Y81" s="221">
        <f>X28+U81</f>
        <v>41</v>
      </c>
      <c r="Z81" s="210">
        <f>Y28+V81</f>
        <v>17</v>
      </c>
    </row>
    <row r="82" spans="1:31" s="264" customFormat="1" ht="15.75" x14ac:dyDescent="0.25">
      <c r="A82" s="263"/>
      <c r="B82" s="221" t="s">
        <v>108</v>
      </c>
      <c r="C82" s="255" t="s">
        <v>81</v>
      </c>
      <c r="D82" s="209">
        <f t="shared" ref="D82:Z82" si="39">SUM(D79:D81)</f>
        <v>1953</v>
      </c>
      <c r="E82" s="209">
        <f t="shared" si="39"/>
        <v>973</v>
      </c>
      <c r="F82" s="221">
        <f t="shared" si="39"/>
        <v>70</v>
      </c>
      <c r="G82" s="221">
        <f t="shared" si="39"/>
        <v>31</v>
      </c>
      <c r="H82" s="221">
        <f t="shared" si="39"/>
        <v>21</v>
      </c>
      <c r="I82" s="221">
        <f t="shared" si="39"/>
        <v>28</v>
      </c>
      <c r="J82" s="221">
        <f t="shared" si="39"/>
        <v>17</v>
      </c>
      <c r="K82" s="221">
        <f t="shared" si="39"/>
        <v>28</v>
      </c>
      <c r="L82" s="221">
        <f t="shared" si="39"/>
        <v>14</v>
      </c>
      <c r="M82" s="221">
        <f t="shared" si="39"/>
        <v>114</v>
      </c>
      <c r="N82" s="221">
        <f t="shared" si="39"/>
        <v>58</v>
      </c>
      <c r="O82" s="221">
        <f t="shared" si="39"/>
        <v>110</v>
      </c>
      <c r="P82" s="221">
        <f t="shared" si="39"/>
        <v>66</v>
      </c>
      <c r="Q82" s="221">
        <f t="shared" si="39"/>
        <v>98</v>
      </c>
      <c r="R82" s="221">
        <f t="shared" si="39"/>
        <v>49</v>
      </c>
      <c r="S82" s="221">
        <f t="shared" si="39"/>
        <v>409</v>
      </c>
      <c r="T82" s="221">
        <f t="shared" si="39"/>
        <v>225</v>
      </c>
      <c r="U82" s="221">
        <f t="shared" si="39"/>
        <v>5</v>
      </c>
      <c r="V82" s="221">
        <f t="shared" si="39"/>
        <v>2</v>
      </c>
      <c r="W82" s="209">
        <f t="shared" si="39"/>
        <v>2362</v>
      </c>
      <c r="X82" s="209">
        <f t="shared" si="39"/>
        <v>1198</v>
      </c>
      <c r="Y82" s="221">
        <f t="shared" si="39"/>
        <v>93</v>
      </c>
      <c r="Z82" s="221">
        <f t="shared" si="39"/>
        <v>44</v>
      </c>
    </row>
    <row r="83" spans="1:31" s="271" customFormat="1" ht="16.5" x14ac:dyDescent="0.2">
      <c r="A83" s="213" t="s">
        <v>96</v>
      </c>
      <c r="B83" s="275"/>
      <c r="D83" s="268"/>
      <c r="E83" s="268"/>
      <c r="F83" s="268"/>
      <c r="G83" s="268"/>
      <c r="H83" s="268"/>
      <c r="I83" s="268"/>
      <c r="J83" s="268"/>
      <c r="K83" s="268"/>
      <c r="L83" s="268"/>
      <c r="M83" s="268"/>
      <c r="N83" s="268"/>
      <c r="O83" s="268"/>
      <c r="P83" s="268"/>
      <c r="Q83" s="268"/>
      <c r="R83" s="268"/>
      <c r="S83" s="268"/>
      <c r="T83" s="268"/>
      <c r="U83" s="268"/>
      <c r="V83" s="268"/>
      <c r="W83" s="268"/>
      <c r="X83" s="268"/>
      <c r="Y83" s="268"/>
      <c r="Z83" s="268"/>
      <c r="AA83" s="269"/>
      <c r="AB83" s="269"/>
      <c r="AC83" s="269"/>
      <c r="AD83" s="269"/>
      <c r="AE83" s="269"/>
    </row>
    <row r="84" spans="1:31" ht="15.75" x14ac:dyDescent="0.2">
      <c r="A84" s="216">
        <v>1</v>
      </c>
      <c r="B84" s="216" t="s">
        <v>109</v>
      </c>
      <c r="C84" s="232" t="s">
        <v>60</v>
      </c>
      <c r="D84" s="209">
        <f>V30</f>
        <v>693</v>
      </c>
      <c r="E84" s="216">
        <f>W30</f>
        <v>345</v>
      </c>
      <c r="F84" s="216">
        <f>Z30</f>
        <v>24</v>
      </c>
      <c r="G84" s="216">
        <v>82</v>
      </c>
      <c r="H84" s="216">
        <v>42</v>
      </c>
      <c r="I84" s="211">
        <v>0</v>
      </c>
      <c r="J84" s="211">
        <v>0</v>
      </c>
      <c r="K84" s="211">
        <v>0</v>
      </c>
      <c r="L84" s="211">
        <v>0</v>
      </c>
      <c r="M84" s="211">
        <v>0</v>
      </c>
      <c r="N84" s="211">
        <v>0</v>
      </c>
      <c r="O84" s="211">
        <v>0</v>
      </c>
      <c r="P84" s="211">
        <v>0</v>
      </c>
      <c r="Q84" s="211">
        <v>0</v>
      </c>
      <c r="R84" s="211">
        <v>0</v>
      </c>
      <c r="S84" s="221">
        <f>G84</f>
        <v>82</v>
      </c>
      <c r="T84" s="216">
        <f>H84</f>
        <v>42</v>
      </c>
      <c r="U84" s="216">
        <v>4</v>
      </c>
      <c r="V84" s="216">
        <v>2</v>
      </c>
      <c r="W84" s="209">
        <f>V30+S84</f>
        <v>775</v>
      </c>
      <c r="X84" s="216">
        <f>W30+T84</f>
        <v>387</v>
      </c>
      <c r="Y84" s="221">
        <f>X30+U84</f>
        <v>46</v>
      </c>
      <c r="Z84" s="216">
        <f>Y30+V84</f>
        <v>25</v>
      </c>
    </row>
    <row r="85" spans="1:31" ht="15.75" x14ac:dyDescent="0.2">
      <c r="A85" s="216">
        <v>2</v>
      </c>
      <c r="B85" s="216" t="s">
        <v>109</v>
      </c>
      <c r="C85" s="232" t="s">
        <v>110</v>
      </c>
      <c r="D85" s="209">
        <f>V31</f>
        <v>339</v>
      </c>
      <c r="E85" s="216">
        <f>W31</f>
        <v>171</v>
      </c>
      <c r="F85" s="216">
        <f>Z31</f>
        <v>12</v>
      </c>
      <c r="G85" s="211">
        <v>0</v>
      </c>
      <c r="H85" s="211">
        <v>0</v>
      </c>
      <c r="I85" s="211">
        <v>0</v>
      </c>
      <c r="J85" s="211">
        <v>0</v>
      </c>
      <c r="K85" s="211">
        <v>0</v>
      </c>
      <c r="L85" s="211">
        <v>0</v>
      </c>
      <c r="M85" s="211">
        <v>0</v>
      </c>
      <c r="N85" s="211">
        <v>0</v>
      </c>
      <c r="O85" s="211">
        <v>0</v>
      </c>
      <c r="P85" s="211">
        <v>0</v>
      </c>
      <c r="Q85" s="211">
        <v>0</v>
      </c>
      <c r="R85" s="211">
        <v>0</v>
      </c>
      <c r="S85" s="211">
        <v>0</v>
      </c>
      <c r="T85" s="211">
        <v>0</v>
      </c>
      <c r="U85" s="211">
        <v>0</v>
      </c>
      <c r="V85" s="211">
        <v>0</v>
      </c>
      <c r="W85" s="209">
        <f>V31+S85</f>
        <v>339</v>
      </c>
      <c r="X85" s="211">
        <f>W31+T85</f>
        <v>171</v>
      </c>
      <c r="Y85" s="208">
        <f>X31+U85</f>
        <v>12</v>
      </c>
      <c r="Z85" s="216">
        <f>Y31</f>
        <v>6</v>
      </c>
    </row>
    <row r="86" spans="1:31" ht="31.5" x14ac:dyDescent="0.2">
      <c r="A86" s="216"/>
      <c r="B86" s="216"/>
      <c r="C86" s="257" t="s">
        <v>105</v>
      </c>
      <c r="D86" s="209">
        <f>SUM(D84:D85)</f>
        <v>1032</v>
      </c>
      <c r="E86" s="209">
        <f t="shared" ref="E86:Z86" si="40">SUM(E84:E85)</f>
        <v>516</v>
      </c>
      <c r="F86" s="209">
        <f t="shared" si="40"/>
        <v>36</v>
      </c>
      <c r="G86" s="209">
        <f t="shared" si="40"/>
        <v>82</v>
      </c>
      <c r="H86" s="209">
        <f t="shared" si="40"/>
        <v>42</v>
      </c>
      <c r="I86" s="211">
        <f t="shared" si="40"/>
        <v>0</v>
      </c>
      <c r="J86" s="211">
        <f t="shared" si="40"/>
        <v>0</v>
      </c>
      <c r="K86" s="211">
        <f t="shared" si="40"/>
        <v>0</v>
      </c>
      <c r="L86" s="211">
        <f t="shared" si="40"/>
        <v>0</v>
      </c>
      <c r="M86" s="211">
        <f t="shared" si="40"/>
        <v>0</v>
      </c>
      <c r="N86" s="211">
        <f t="shared" si="40"/>
        <v>0</v>
      </c>
      <c r="O86" s="211">
        <f t="shared" si="40"/>
        <v>0</v>
      </c>
      <c r="P86" s="211">
        <f t="shared" si="40"/>
        <v>0</v>
      </c>
      <c r="Q86" s="211">
        <f t="shared" si="40"/>
        <v>0</v>
      </c>
      <c r="R86" s="211">
        <f t="shared" si="40"/>
        <v>0</v>
      </c>
      <c r="S86" s="209">
        <f t="shared" si="40"/>
        <v>82</v>
      </c>
      <c r="T86" s="209">
        <f t="shared" si="40"/>
        <v>42</v>
      </c>
      <c r="U86" s="209">
        <f t="shared" si="40"/>
        <v>4</v>
      </c>
      <c r="V86" s="209">
        <f t="shared" si="40"/>
        <v>2</v>
      </c>
      <c r="W86" s="209">
        <f t="shared" si="40"/>
        <v>1114</v>
      </c>
      <c r="X86" s="209">
        <f t="shared" si="40"/>
        <v>558</v>
      </c>
      <c r="Y86" s="209">
        <f t="shared" si="40"/>
        <v>58</v>
      </c>
      <c r="Z86" s="209">
        <f t="shared" si="40"/>
        <v>31</v>
      </c>
    </row>
    <row r="87" spans="1:31" ht="27.75" x14ac:dyDescent="0.2">
      <c r="A87" s="216">
        <v>3</v>
      </c>
      <c r="B87" s="216" t="s">
        <v>109</v>
      </c>
      <c r="C87" s="232" t="s">
        <v>78</v>
      </c>
      <c r="D87" s="209">
        <f>V33</f>
        <v>1055</v>
      </c>
      <c r="E87" s="210">
        <f>W33</f>
        <v>531</v>
      </c>
      <c r="F87" s="210">
        <f>Z33</f>
        <v>39</v>
      </c>
      <c r="G87" s="211">
        <v>0</v>
      </c>
      <c r="H87" s="211">
        <v>0</v>
      </c>
      <c r="I87" s="221">
        <v>31</v>
      </c>
      <c r="J87" s="216">
        <v>21</v>
      </c>
      <c r="K87" s="221">
        <v>28</v>
      </c>
      <c r="L87" s="216">
        <v>17</v>
      </c>
      <c r="M87" s="221">
        <v>126</v>
      </c>
      <c r="N87" s="216">
        <v>64</v>
      </c>
      <c r="O87" s="221">
        <v>113</v>
      </c>
      <c r="P87" s="216">
        <v>60</v>
      </c>
      <c r="Q87" s="221">
        <v>109</v>
      </c>
      <c r="R87" s="216">
        <v>64</v>
      </c>
      <c r="S87" s="221">
        <f>G87+I87+K87+M87+O87+Q87</f>
        <v>407</v>
      </c>
      <c r="T87" s="216">
        <f>H87+J87+L87+N87+P87+R87</f>
        <v>226</v>
      </c>
      <c r="U87" s="221">
        <f>3+1</f>
        <v>4</v>
      </c>
      <c r="V87" s="216">
        <f>2+1</f>
        <v>3</v>
      </c>
      <c r="W87" s="209">
        <f>V33+S87</f>
        <v>1462</v>
      </c>
      <c r="X87" s="210">
        <f>W33+T87</f>
        <v>757</v>
      </c>
      <c r="Y87" s="221">
        <f>X33+U87</f>
        <v>46</v>
      </c>
      <c r="Z87" s="210">
        <f>Y33+V87</f>
        <v>23</v>
      </c>
    </row>
    <row r="88" spans="1:31" s="264" customFormat="1" ht="15.75" x14ac:dyDescent="0.25">
      <c r="A88" s="263"/>
      <c r="B88" s="221" t="s">
        <v>109</v>
      </c>
      <c r="C88" s="255" t="s">
        <v>81</v>
      </c>
      <c r="D88" s="209">
        <f>D86+D87</f>
        <v>2087</v>
      </c>
      <c r="E88" s="209">
        <f>E86+E87</f>
        <v>1047</v>
      </c>
      <c r="F88" s="209">
        <f t="shared" ref="F88:Z88" si="41">F86+F87</f>
        <v>75</v>
      </c>
      <c r="G88" s="209">
        <f t="shared" si="41"/>
        <v>82</v>
      </c>
      <c r="H88" s="209">
        <f t="shared" si="41"/>
        <v>42</v>
      </c>
      <c r="I88" s="209">
        <f t="shared" si="41"/>
        <v>31</v>
      </c>
      <c r="J88" s="209">
        <f t="shared" si="41"/>
        <v>21</v>
      </c>
      <c r="K88" s="209">
        <f t="shared" si="41"/>
        <v>28</v>
      </c>
      <c r="L88" s="209">
        <f t="shared" si="41"/>
        <v>17</v>
      </c>
      <c r="M88" s="209">
        <f t="shared" si="41"/>
        <v>126</v>
      </c>
      <c r="N88" s="209">
        <f t="shared" si="41"/>
        <v>64</v>
      </c>
      <c r="O88" s="209">
        <f t="shared" si="41"/>
        <v>113</v>
      </c>
      <c r="P88" s="209">
        <f t="shared" si="41"/>
        <v>60</v>
      </c>
      <c r="Q88" s="209">
        <f t="shared" si="41"/>
        <v>109</v>
      </c>
      <c r="R88" s="209">
        <f t="shared" si="41"/>
        <v>64</v>
      </c>
      <c r="S88" s="209">
        <f t="shared" si="41"/>
        <v>489</v>
      </c>
      <c r="T88" s="209">
        <f t="shared" si="41"/>
        <v>268</v>
      </c>
      <c r="U88" s="209">
        <f t="shared" si="41"/>
        <v>8</v>
      </c>
      <c r="V88" s="209">
        <f t="shared" si="41"/>
        <v>5</v>
      </c>
      <c r="W88" s="209">
        <f t="shared" si="41"/>
        <v>2576</v>
      </c>
      <c r="X88" s="209">
        <f t="shared" si="41"/>
        <v>1315</v>
      </c>
      <c r="Y88" s="209">
        <f t="shared" si="41"/>
        <v>104</v>
      </c>
      <c r="Z88" s="209">
        <f t="shared" si="41"/>
        <v>54</v>
      </c>
    </row>
    <row r="89" spans="1:31" s="271" customFormat="1" ht="16.5" x14ac:dyDescent="0.2">
      <c r="A89" s="213" t="s">
        <v>96</v>
      </c>
      <c r="B89" s="268"/>
      <c r="C89" s="268"/>
      <c r="D89" s="268"/>
      <c r="E89" s="268"/>
      <c r="F89" s="268"/>
      <c r="G89" s="268"/>
      <c r="H89" s="268"/>
      <c r="I89" s="268"/>
      <c r="J89" s="268"/>
      <c r="K89" s="268"/>
      <c r="L89" s="268"/>
      <c r="M89" s="268"/>
      <c r="N89" s="268"/>
      <c r="O89" s="268"/>
      <c r="P89" s="268"/>
      <c r="Q89" s="268"/>
      <c r="R89" s="268"/>
      <c r="S89" s="268"/>
      <c r="T89" s="268"/>
      <c r="U89" s="268"/>
      <c r="V89" s="268"/>
      <c r="W89" s="268"/>
      <c r="X89" s="268"/>
      <c r="Y89" s="268"/>
      <c r="Z89" s="268"/>
      <c r="AA89" s="269"/>
      <c r="AB89" s="269"/>
      <c r="AC89" s="269"/>
    </row>
    <row r="90" spans="1:31" ht="15.75" x14ac:dyDescent="0.2">
      <c r="A90" s="216">
        <v>1</v>
      </c>
      <c r="B90" s="216" t="s">
        <v>111</v>
      </c>
      <c r="C90" s="232" t="s">
        <v>60</v>
      </c>
      <c r="D90" s="209">
        <f>V35</f>
        <v>695</v>
      </c>
      <c r="E90" s="216">
        <f>W35</f>
        <v>349</v>
      </c>
      <c r="F90" s="216">
        <f>Z35</f>
        <v>24</v>
      </c>
      <c r="G90" s="221">
        <v>88</v>
      </c>
      <c r="H90" s="216">
        <v>51</v>
      </c>
      <c r="I90" s="208">
        <v>72</v>
      </c>
      <c r="J90" s="211">
        <v>38</v>
      </c>
      <c r="K90" s="211">
        <v>0</v>
      </c>
      <c r="L90" s="211">
        <v>0</v>
      </c>
      <c r="M90" s="211">
        <v>0</v>
      </c>
      <c r="N90" s="211">
        <v>0</v>
      </c>
      <c r="O90" s="211">
        <v>0</v>
      </c>
      <c r="P90" s="211">
        <v>0</v>
      </c>
      <c r="Q90" s="211">
        <v>0</v>
      </c>
      <c r="R90" s="211">
        <v>0</v>
      </c>
      <c r="S90" s="208">
        <f>SUM(G90,I90,K90)</f>
        <v>160</v>
      </c>
      <c r="T90" s="211">
        <f>SUM(H90,J90,L90)</f>
        <v>89</v>
      </c>
      <c r="U90" s="216">
        <v>7</v>
      </c>
      <c r="V90" s="216">
        <v>4</v>
      </c>
      <c r="W90" s="209">
        <f t="shared" ref="W90:Z91" si="42">V35+S90</f>
        <v>855</v>
      </c>
      <c r="X90" s="211">
        <f t="shared" si="42"/>
        <v>438</v>
      </c>
      <c r="Y90" s="221">
        <f t="shared" si="42"/>
        <v>57</v>
      </c>
      <c r="Z90" s="216">
        <f t="shared" si="42"/>
        <v>30</v>
      </c>
    </row>
    <row r="91" spans="1:31" ht="15.75" x14ac:dyDescent="0.2">
      <c r="A91" s="216">
        <v>2</v>
      </c>
      <c r="B91" s="216" t="s">
        <v>111</v>
      </c>
      <c r="C91" s="232" t="s">
        <v>110</v>
      </c>
      <c r="D91" s="209">
        <f>V36</f>
        <v>452</v>
      </c>
      <c r="E91" s="216">
        <f>W36</f>
        <v>228</v>
      </c>
      <c r="F91" s="216">
        <f>Z36</f>
        <v>16</v>
      </c>
      <c r="G91" s="211">
        <v>0</v>
      </c>
      <c r="H91" s="211">
        <v>0</v>
      </c>
      <c r="I91" s="211">
        <v>0</v>
      </c>
      <c r="J91" s="211">
        <v>0</v>
      </c>
      <c r="K91" s="211">
        <v>0</v>
      </c>
      <c r="L91" s="211">
        <v>0</v>
      </c>
      <c r="M91" s="211">
        <v>0</v>
      </c>
      <c r="N91" s="211">
        <v>0</v>
      </c>
      <c r="O91" s="211">
        <v>0</v>
      </c>
      <c r="P91" s="211">
        <v>0</v>
      </c>
      <c r="Q91" s="211">
        <v>0</v>
      </c>
      <c r="R91" s="211">
        <v>0</v>
      </c>
      <c r="S91" s="211">
        <v>0</v>
      </c>
      <c r="T91" s="211">
        <v>0</v>
      </c>
      <c r="U91" s="211">
        <v>0</v>
      </c>
      <c r="V91" s="211">
        <v>0</v>
      </c>
      <c r="W91" s="209">
        <f t="shared" si="42"/>
        <v>452</v>
      </c>
      <c r="X91" s="211">
        <f t="shared" si="42"/>
        <v>228</v>
      </c>
      <c r="Y91" s="221">
        <f t="shared" si="42"/>
        <v>17</v>
      </c>
      <c r="Z91" s="216">
        <f t="shared" si="42"/>
        <v>10</v>
      </c>
    </row>
    <row r="92" spans="1:31" ht="31.5" x14ac:dyDescent="0.2">
      <c r="A92" s="216"/>
      <c r="B92" s="216" t="s">
        <v>111</v>
      </c>
      <c r="C92" s="257" t="s">
        <v>105</v>
      </c>
      <c r="D92" s="209">
        <f>SUM(D90:D91)</f>
        <v>1147</v>
      </c>
      <c r="E92" s="209">
        <f t="shared" ref="E92:Z92" si="43">SUM(E90:E91)</f>
        <v>577</v>
      </c>
      <c r="F92" s="209">
        <f t="shared" si="43"/>
        <v>40</v>
      </c>
      <c r="G92" s="209">
        <f t="shared" si="43"/>
        <v>88</v>
      </c>
      <c r="H92" s="209">
        <f t="shared" si="43"/>
        <v>51</v>
      </c>
      <c r="I92" s="211">
        <f t="shared" si="43"/>
        <v>72</v>
      </c>
      <c r="J92" s="211">
        <f t="shared" si="43"/>
        <v>38</v>
      </c>
      <c r="K92" s="211">
        <f t="shared" si="43"/>
        <v>0</v>
      </c>
      <c r="L92" s="211">
        <f t="shared" si="43"/>
        <v>0</v>
      </c>
      <c r="M92" s="211">
        <f t="shared" si="43"/>
        <v>0</v>
      </c>
      <c r="N92" s="211">
        <f t="shared" si="43"/>
        <v>0</v>
      </c>
      <c r="O92" s="211">
        <f t="shared" si="43"/>
        <v>0</v>
      </c>
      <c r="P92" s="211">
        <f t="shared" si="43"/>
        <v>0</v>
      </c>
      <c r="Q92" s="211">
        <f t="shared" si="43"/>
        <v>0</v>
      </c>
      <c r="R92" s="211">
        <f t="shared" si="43"/>
        <v>0</v>
      </c>
      <c r="S92" s="209">
        <f t="shared" si="43"/>
        <v>160</v>
      </c>
      <c r="T92" s="209">
        <f t="shared" si="43"/>
        <v>89</v>
      </c>
      <c r="U92" s="209">
        <f t="shared" si="43"/>
        <v>7</v>
      </c>
      <c r="V92" s="209">
        <f t="shared" si="43"/>
        <v>4</v>
      </c>
      <c r="W92" s="209">
        <f t="shared" si="43"/>
        <v>1307</v>
      </c>
      <c r="X92" s="209">
        <f t="shared" si="43"/>
        <v>666</v>
      </c>
      <c r="Y92" s="209">
        <f t="shared" si="43"/>
        <v>74</v>
      </c>
      <c r="Z92" s="209">
        <f t="shared" si="43"/>
        <v>40</v>
      </c>
    </row>
    <row r="93" spans="1:31" ht="27.75" x14ac:dyDescent="0.2">
      <c r="A93" s="216">
        <v>3</v>
      </c>
      <c r="B93" s="216" t="s">
        <v>111</v>
      </c>
      <c r="C93" s="232" t="s">
        <v>78</v>
      </c>
      <c r="D93" s="209">
        <f>V38</f>
        <v>1022</v>
      </c>
      <c r="E93" s="210">
        <f>W38</f>
        <v>507</v>
      </c>
      <c r="F93" s="210">
        <f>Z38</f>
        <v>38</v>
      </c>
      <c r="G93" s="208">
        <v>21</v>
      </c>
      <c r="H93" s="211">
        <v>12</v>
      </c>
      <c r="I93" s="211">
        <v>0</v>
      </c>
      <c r="J93" s="211">
        <v>0</v>
      </c>
      <c r="K93" s="221">
        <v>31</v>
      </c>
      <c r="L93" s="216">
        <v>21</v>
      </c>
      <c r="M93" s="221">
        <v>140</v>
      </c>
      <c r="N93" s="216">
        <v>85</v>
      </c>
      <c r="O93" s="221">
        <v>114</v>
      </c>
      <c r="P93" s="216">
        <v>53</v>
      </c>
      <c r="Q93" s="221">
        <v>109</v>
      </c>
      <c r="R93" s="216">
        <v>58</v>
      </c>
      <c r="S93" s="221">
        <f>G93+I93+K93+M93+O93+Q93</f>
        <v>415</v>
      </c>
      <c r="T93" s="216">
        <f>H93+J93+L93+N93+P93+R93</f>
        <v>229</v>
      </c>
      <c r="U93" s="221">
        <v>9</v>
      </c>
      <c r="V93" s="216">
        <v>7</v>
      </c>
      <c r="W93" s="209">
        <f>V38+S93</f>
        <v>1437</v>
      </c>
      <c r="X93" s="210">
        <f>W38+T93</f>
        <v>736</v>
      </c>
      <c r="Y93" s="221">
        <f>X38+U93</f>
        <v>51</v>
      </c>
      <c r="Z93" s="210">
        <f>Y38+V93</f>
        <v>23</v>
      </c>
    </row>
    <row r="94" spans="1:31" ht="15.75" x14ac:dyDescent="0.25">
      <c r="A94" s="263"/>
      <c r="B94" s="221" t="s">
        <v>111</v>
      </c>
      <c r="C94" s="255" t="s">
        <v>81</v>
      </c>
      <c r="D94" s="209">
        <f>D92+D93</f>
        <v>2169</v>
      </c>
      <c r="E94" s="209">
        <f>E92+E93</f>
        <v>1084</v>
      </c>
      <c r="F94" s="209">
        <f t="shared" ref="F94:Z94" si="44">F92+F93</f>
        <v>78</v>
      </c>
      <c r="G94" s="209">
        <f t="shared" si="44"/>
        <v>109</v>
      </c>
      <c r="H94" s="209">
        <f t="shared" si="44"/>
        <v>63</v>
      </c>
      <c r="I94" s="209">
        <f t="shared" si="44"/>
        <v>72</v>
      </c>
      <c r="J94" s="209">
        <f t="shared" si="44"/>
        <v>38</v>
      </c>
      <c r="K94" s="209">
        <f t="shared" si="44"/>
        <v>31</v>
      </c>
      <c r="L94" s="209">
        <f t="shared" si="44"/>
        <v>21</v>
      </c>
      <c r="M94" s="209">
        <f t="shared" si="44"/>
        <v>140</v>
      </c>
      <c r="N94" s="209">
        <f t="shared" si="44"/>
        <v>85</v>
      </c>
      <c r="O94" s="209">
        <f t="shared" si="44"/>
        <v>114</v>
      </c>
      <c r="P94" s="209">
        <f t="shared" si="44"/>
        <v>53</v>
      </c>
      <c r="Q94" s="209">
        <f t="shared" si="44"/>
        <v>109</v>
      </c>
      <c r="R94" s="209">
        <f t="shared" si="44"/>
        <v>58</v>
      </c>
      <c r="S94" s="209">
        <f t="shared" si="44"/>
        <v>575</v>
      </c>
      <c r="T94" s="209">
        <f t="shared" si="44"/>
        <v>318</v>
      </c>
      <c r="U94" s="209">
        <f t="shared" si="44"/>
        <v>16</v>
      </c>
      <c r="V94" s="209">
        <f t="shared" si="44"/>
        <v>11</v>
      </c>
      <c r="W94" s="209">
        <f t="shared" si="44"/>
        <v>2744</v>
      </c>
      <c r="X94" s="209">
        <f t="shared" si="44"/>
        <v>1402</v>
      </c>
      <c r="Y94" s="209">
        <f t="shared" si="44"/>
        <v>125</v>
      </c>
      <c r="Z94" s="209">
        <f t="shared" si="44"/>
        <v>63</v>
      </c>
    </row>
    <row r="95" spans="1:31" ht="16.5" x14ac:dyDescent="0.2">
      <c r="A95" s="213" t="s">
        <v>96</v>
      </c>
      <c r="B95" s="273"/>
      <c r="C95" s="274"/>
      <c r="D95" s="274"/>
      <c r="E95" s="274"/>
      <c r="F95" s="274"/>
      <c r="G95" s="274"/>
      <c r="H95" s="274"/>
      <c r="I95" s="274"/>
      <c r="J95" s="274"/>
      <c r="K95" s="274"/>
      <c r="L95" s="274"/>
      <c r="M95" s="274"/>
      <c r="N95" s="274"/>
      <c r="O95" s="274"/>
      <c r="P95" s="274"/>
      <c r="Q95" s="274"/>
      <c r="R95" s="274"/>
      <c r="S95" s="274"/>
      <c r="T95" s="274"/>
      <c r="U95" s="274"/>
      <c r="V95" s="274"/>
      <c r="W95" s="274"/>
      <c r="X95" s="274"/>
      <c r="Y95" s="274"/>
      <c r="Z95" s="274"/>
    </row>
    <row r="96" spans="1:31" ht="15.75" x14ac:dyDescent="0.2">
      <c r="A96" s="216">
        <v>1</v>
      </c>
      <c r="B96" s="216" t="s">
        <v>112</v>
      </c>
      <c r="C96" s="232" t="s">
        <v>60</v>
      </c>
      <c r="D96" s="209">
        <f>V40</f>
        <v>687</v>
      </c>
      <c r="E96" s="216">
        <f>W40</f>
        <v>340</v>
      </c>
      <c r="F96" s="216">
        <f>Z40</f>
        <v>24</v>
      </c>
      <c r="G96" s="208">
        <v>86</v>
      </c>
      <c r="H96" s="211">
        <v>44</v>
      </c>
      <c r="I96" s="208">
        <v>79</v>
      </c>
      <c r="J96" s="211">
        <v>47</v>
      </c>
      <c r="K96" s="208">
        <v>66</v>
      </c>
      <c r="L96" s="211">
        <v>34</v>
      </c>
      <c r="M96" s="211">
        <v>0</v>
      </c>
      <c r="N96" s="211">
        <v>0</v>
      </c>
      <c r="O96" s="211">
        <v>0</v>
      </c>
      <c r="P96" s="211">
        <v>0</v>
      </c>
      <c r="Q96" s="211">
        <v>0</v>
      </c>
      <c r="R96" s="211">
        <v>0</v>
      </c>
      <c r="S96" s="208">
        <f>SUM(G96,I96,K96)</f>
        <v>231</v>
      </c>
      <c r="T96" s="211">
        <f>SUM(H96,J96,L96)</f>
        <v>125</v>
      </c>
      <c r="U96" s="221">
        <v>5</v>
      </c>
      <c r="V96" s="216">
        <v>3</v>
      </c>
      <c r="W96" s="209">
        <f>D96+S96</f>
        <v>918</v>
      </c>
      <c r="X96" s="211">
        <f>E96+T96</f>
        <v>465</v>
      </c>
      <c r="Y96" s="221">
        <f>X40+U96</f>
        <v>58</v>
      </c>
      <c r="Z96" s="216">
        <f>Y40+V96</f>
        <v>31</v>
      </c>
    </row>
    <row r="97" spans="1:26" ht="15.75" x14ac:dyDescent="0.2">
      <c r="A97" s="216">
        <v>2</v>
      </c>
      <c r="B97" s="216" t="s">
        <v>112</v>
      </c>
      <c r="C97" s="232" t="s">
        <v>110</v>
      </c>
      <c r="D97" s="209">
        <f>V41</f>
        <v>613</v>
      </c>
      <c r="E97" s="216">
        <f>W41</f>
        <v>301</v>
      </c>
      <c r="F97" s="216">
        <f>Z41</f>
        <v>22</v>
      </c>
      <c r="G97" s="211">
        <v>0</v>
      </c>
      <c r="H97" s="211">
        <v>0</v>
      </c>
      <c r="I97" s="211">
        <v>0</v>
      </c>
      <c r="J97" s="211">
        <v>0</v>
      </c>
      <c r="K97" s="211">
        <v>0</v>
      </c>
      <c r="L97" s="211">
        <v>0</v>
      </c>
      <c r="M97" s="211">
        <v>0</v>
      </c>
      <c r="N97" s="211">
        <v>0</v>
      </c>
      <c r="O97" s="211">
        <v>0</v>
      </c>
      <c r="P97" s="211">
        <v>0</v>
      </c>
      <c r="Q97" s="211">
        <v>0</v>
      </c>
      <c r="R97" s="211">
        <v>0</v>
      </c>
      <c r="S97" s="211">
        <f>SUM(G97,I97,K97)</f>
        <v>0</v>
      </c>
      <c r="T97" s="211">
        <f>SUM(H97,J97,L97)</f>
        <v>0</v>
      </c>
      <c r="U97" s="211">
        <v>0</v>
      </c>
      <c r="V97" s="211">
        <v>0</v>
      </c>
      <c r="W97" s="209">
        <f>D97+S97</f>
        <v>613</v>
      </c>
      <c r="X97" s="211">
        <f>E97+T97</f>
        <v>301</v>
      </c>
      <c r="Y97" s="221">
        <f>X41+U97</f>
        <v>32</v>
      </c>
      <c r="Z97" s="216">
        <f>Y41+V97</f>
        <v>15</v>
      </c>
    </row>
    <row r="98" spans="1:26" ht="31.5" x14ac:dyDescent="0.2">
      <c r="A98" s="216"/>
      <c r="B98" s="216" t="s">
        <v>112</v>
      </c>
      <c r="C98" s="257" t="s">
        <v>105</v>
      </c>
      <c r="D98" s="209">
        <f>SUM(D96:D97)</f>
        <v>1300</v>
      </c>
      <c r="E98" s="209">
        <f t="shared" ref="E98:Z98" si="45">SUM(E96:E97)</f>
        <v>641</v>
      </c>
      <c r="F98" s="209">
        <f t="shared" si="45"/>
        <v>46</v>
      </c>
      <c r="G98" s="276">
        <f t="shared" si="45"/>
        <v>86</v>
      </c>
      <c r="H98" s="276">
        <f t="shared" si="45"/>
        <v>44</v>
      </c>
      <c r="I98" s="276">
        <f t="shared" si="45"/>
        <v>79</v>
      </c>
      <c r="J98" s="276">
        <f t="shared" si="45"/>
        <v>47</v>
      </c>
      <c r="K98" s="276">
        <f t="shared" si="45"/>
        <v>66</v>
      </c>
      <c r="L98" s="276">
        <f t="shared" si="45"/>
        <v>34</v>
      </c>
      <c r="M98" s="211">
        <f t="shared" si="45"/>
        <v>0</v>
      </c>
      <c r="N98" s="211">
        <f t="shared" si="45"/>
        <v>0</v>
      </c>
      <c r="O98" s="211">
        <f t="shared" si="45"/>
        <v>0</v>
      </c>
      <c r="P98" s="211">
        <f t="shared" si="45"/>
        <v>0</v>
      </c>
      <c r="Q98" s="211">
        <f t="shared" si="45"/>
        <v>0</v>
      </c>
      <c r="R98" s="211">
        <f t="shared" si="45"/>
        <v>0</v>
      </c>
      <c r="S98" s="209">
        <f t="shared" si="45"/>
        <v>231</v>
      </c>
      <c r="T98" s="209">
        <f t="shared" si="45"/>
        <v>125</v>
      </c>
      <c r="U98" s="209">
        <f t="shared" si="45"/>
        <v>5</v>
      </c>
      <c r="V98" s="209">
        <f t="shared" si="45"/>
        <v>3</v>
      </c>
      <c r="W98" s="209">
        <f t="shared" si="45"/>
        <v>1531</v>
      </c>
      <c r="X98" s="209">
        <f t="shared" si="45"/>
        <v>766</v>
      </c>
      <c r="Y98" s="209">
        <f t="shared" si="45"/>
        <v>90</v>
      </c>
      <c r="Z98" s="209">
        <f t="shared" si="45"/>
        <v>46</v>
      </c>
    </row>
    <row r="99" spans="1:26" ht="30.75" x14ac:dyDescent="0.2">
      <c r="A99" s="216">
        <v>3</v>
      </c>
      <c r="B99" s="216" t="s">
        <v>112</v>
      </c>
      <c r="C99" s="232" t="s">
        <v>113</v>
      </c>
      <c r="D99" s="209">
        <f>V43</f>
        <v>1044</v>
      </c>
      <c r="E99" s="210">
        <f>W43</f>
        <v>507</v>
      </c>
      <c r="F99" s="210">
        <f>Z43</f>
        <v>39</v>
      </c>
      <c r="G99" s="211">
        <v>0</v>
      </c>
      <c r="H99" s="211">
        <v>0</v>
      </c>
      <c r="I99" s="211">
        <v>0</v>
      </c>
      <c r="J99" s="211">
        <v>0</v>
      </c>
      <c r="K99" s="211">
        <v>0</v>
      </c>
      <c r="L99" s="211">
        <v>0</v>
      </c>
      <c r="M99" s="278">
        <v>114</v>
      </c>
      <c r="N99" s="279">
        <v>65</v>
      </c>
      <c r="O99" s="278">
        <v>152</v>
      </c>
      <c r="P99" s="279">
        <v>90</v>
      </c>
      <c r="Q99" s="278">
        <v>105</v>
      </c>
      <c r="R99" s="279">
        <v>48</v>
      </c>
      <c r="S99" s="221">
        <f>G99+I99+K99+M99+O99+Q99</f>
        <v>371</v>
      </c>
      <c r="T99" s="216">
        <f>H99+J99+L99+N99+P99+R99</f>
        <v>203</v>
      </c>
      <c r="U99" s="221">
        <v>11</v>
      </c>
      <c r="V99" s="216">
        <v>6</v>
      </c>
      <c r="W99" s="209">
        <f>D99+S99</f>
        <v>1415</v>
      </c>
      <c r="X99" s="210">
        <f>E99+T99</f>
        <v>710</v>
      </c>
      <c r="Y99" s="221">
        <f>X43+U99</f>
        <v>57</v>
      </c>
      <c r="Z99" s="210">
        <f>Y43+V99</f>
        <v>24</v>
      </c>
    </row>
    <row r="100" spans="1:26" ht="15.75" x14ac:dyDescent="0.25">
      <c r="A100" s="263"/>
      <c r="B100" s="221" t="s">
        <v>112</v>
      </c>
      <c r="C100" s="255" t="s">
        <v>81</v>
      </c>
      <c r="D100" s="209">
        <f>D98+D99</f>
        <v>2344</v>
      </c>
      <c r="E100" s="209">
        <f t="shared" ref="E100:Z100" si="46">E98+E99</f>
        <v>1148</v>
      </c>
      <c r="F100" s="209">
        <f t="shared" si="46"/>
        <v>85</v>
      </c>
      <c r="G100" s="209">
        <f t="shared" si="46"/>
        <v>86</v>
      </c>
      <c r="H100" s="209">
        <f t="shared" si="46"/>
        <v>44</v>
      </c>
      <c r="I100" s="209">
        <f t="shared" si="46"/>
        <v>79</v>
      </c>
      <c r="J100" s="209">
        <f t="shared" si="46"/>
        <v>47</v>
      </c>
      <c r="K100" s="209">
        <f t="shared" si="46"/>
        <v>66</v>
      </c>
      <c r="L100" s="209">
        <f t="shared" si="46"/>
        <v>34</v>
      </c>
      <c r="M100" s="209">
        <f t="shared" si="46"/>
        <v>114</v>
      </c>
      <c r="N100" s="209">
        <f t="shared" si="46"/>
        <v>65</v>
      </c>
      <c r="O100" s="209">
        <f t="shared" si="46"/>
        <v>152</v>
      </c>
      <c r="P100" s="209">
        <f t="shared" si="46"/>
        <v>90</v>
      </c>
      <c r="Q100" s="209">
        <f t="shared" si="46"/>
        <v>105</v>
      </c>
      <c r="R100" s="209">
        <f t="shared" si="46"/>
        <v>48</v>
      </c>
      <c r="S100" s="209">
        <f t="shared" si="46"/>
        <v>602</v>
      </c>
      <c r="T100" s="209">
        <f t="shared" si="46"/>
        <v>328</v>
      </c>
      <c r="U100" s="209">
        <f t="shared" si="46"/>
        <v>16</v>
      </c>
      <c r="V100" s="209">
        <f t="shared" si="46"/>
        <v>9</v>
      </c>
      <c r="W100" s="209">
        <f t="shared" si="46"/>
        <v>2946</v>
      </c>
      <c r="X100" s="209">
        <f t="shared" si="46"/>
        <v>1476</v>
      </c>
      <c r="Y100" s="209">
        <f t="shared" si="46"/>
        <v>147</v>
      </c>
      <c r="Z100" s="209">
        <f t="shared" si="46"/>
        <v>70</v>
      </c>
    </row>
    <row r="101" spans="1:26" ht="16.5" x14ac:dyDescent="0.2">
      <c r="A101" s="213" t="s">
        <v>96</v>
      </c>
      <c r="B101" s="273"/>
      <c r="C101" s="274"/>
      <c r="D101" s="274"/>
      <c r="E101" s="274"/>
      <c r="F101" s="274"/>
      <c r="G101" s="274"/>
      <c r="H101" s="274"/>
      <c r="I101" s="274"/>
      <c r="J101" s="274"/>
      <c r="K101" s="274"/>
      <c r="L101" s="274"/>
      <c r="M101" s="274"/>
      <c r="N101" s="274"/>
      <c r="O101" s="274"/>
      <c r="P101" s="274"/>
      <c r="Q101" s="274"/>
      <c r="R101" s="274"/>
      <c r="S101" s="274"/>
      <c r="T101" s="274"/>
      <c r="U101" s="274"/>
      <c r="V101" s="274"/>
      <c r="W101" s="274"/>
      <c r="X101" s="274"/>
      <c r="Y101" s="274"/>
      <c r="Z101" s="274"/>
    </row>
    <row r="102" spans="1:26" ht="16.5" x14ac:dyDescent="0.2">
      <c r="A102" s="280" t="s">
        <v>114</v>
      </c>
      <c r="B102" s="273"/>
      <c r="C102" s="274"/>
      <c r="D102" s="274"/>
      <c r="E102" s="274"/>
      <c r="F102" s="274"/>
      <c r="G102" s="274"/>
      <c r="H102" s="274"/>
      <c r="I102" s="274"/>
      <c r="J102" s="274"/>
      <c r="K102" s="274"/>
      <c r="L102" s="274"/>
      <c r="M102" s="274"/>
      <c r="N102" s="274"/>
      <c r="O102" s="274"/>
      <c r="P102" s="274"/>
      <c r="Q102" s="274"/>
      <c r="R102" s="274"/>
      <c r="S102" s="274"/>
      <c r="T102" s="274"/>
      <c r="U102" s="274"/>
      <c r="V102" s="274"/>
      <c r="W102" s="274"/>
      <c r="X102" s="274"/>
      <c r="Y102" s="274"/>
      <c r="Z102" s="274"/>
    </row>
    <row r="103" spans="1:26" ht="15.75" x14ac:dyDescent="0.2">
      <c r="A103" s="216">
        <v>1</v>
      </c>
      <c r="B103" s="216" t="s">
        <v>115</v>
      </c>
      <c r="C103" s="232" t="s">
        <v>60</v>
      </c>
      <c r="D103" s="209">
        <f>V45</f>
        <v>681</v>
      </c>
      <c r="E103" s="209">
        <f>W45</f>
        <v>342</v>
      </c>
      <c r="F103" s="216">
        <f>Z45</f>
        <v>24</v>
      </c>
      <c r="G103" s="208">
        <v>89</v>
      </c>
      <c r="H103" s="211">
        <v>50</v>
      </c>
      <c r="I103" s="208">
        <v>78</v>
      </c>
      <c r="J103" s="211">
        <v>37</v>
      </c>
      <c r="K103" s="208">
        <v>72</v>
      </c>
      <c r="L103" s="211">
        <v>45</v>
      </c>
      <c r="M103" s="211">
        <v>0</v>
      </c>
      <c r="N103" s="211">
        <v>0</v>
      </c>
      <c r="O103" s="211">
        <v>0</v>
      </c>
      <c r="P103" s="211">
        <v>0</v>
      </c>
      <c r="Q103" s="211">
        <v>0</v>
      </c>
      <c r="R103" s="211">
        <v>0</v>
      </c>
      <c r="S103" s="208">
        <f>SUM(G103,I103,K103)</f>
        <v>239</v>
      </c>
      <c r="T103" s="211">
        <f>SUM(H103,J103,L103)</f>
        <v>132</v>
      </c>
      <c r="U103" s="221">
        <v>7</v>
      </c>
      <c r="V103" s="216">
        <v>3</v>
      </c>
      <c r="W103" s="209">
        <f>D103+S103</f>
        <v>920</v>
      </c>
      <c r="X103" s="211">
        <f>E103+T103</f>
        <v>474</v>
      </c>
      <c r="Y103" s="221">
        <f>X45+U103</f>
        <v>64</v>
      </c>
      <c r="Z103" s="216">
        <f>Y45+V103</f>
        <v>35</v>
      </c>
    </row>
    <row r="104" spans="1:26" ht="15.75" x14ac:dyDescent="0.2">
      <c r="A104" s="216">
        <v>2</v>
      </c>
      <c r="B104" s="216" t="s">
        <v>115</v>
      </c>
      <c r="C104" s="232" t="s">
        <v>110</v>
      </c>
      <c r="D104" s="209">
        <f>V46</f>
        <v>778</v>
      </c>
      <c r="E104" s="209">
        <f>W46</f>
        <v>381</v>
      </c>
      <c r="F104" s="216">
        <f>Z46</f>
        <v>28</v>
      </c>
      <c r="G104" s="211">
        <v>0</v>
      </c>
      <c r="H104" s="211">
        <v>0</v>
      </c>
      <c r="I104" s="211">
        <v>0</v>
      </c>
      <c r="J104" s="211">
        <v>0</v>
      </c>
      <c r="K104" s="211">
        <v>0</v>
      </c>
      <c r="L104" s="211">
        <v>0</v>
      </c>
      <c r="M104" s="211">
        <v>0</v>
      </c>
      <c r="N104" s="211">
        <v>0</v>
      </c>
      <c r="O104" s="211">
        <v>0</v>
      </c>
      <c r="P104" s="211">
        <v>0</v>
      </c>
      <c r="Q104" s="211">
        <v>0</v>
      </c>
      <c r="R104" s="211">
        <v>0</v>
      </c>
      <c r="S104" s="211">
        <f>SUM(G104,I104,K104)</f>
        <v>0</v>
      </c>
      <c r="T104" s="211">
        <f>SUM(H104,J104,L104)</f>
        <v>0</v>
      </c>
      <c r="U104" s="211">
        <v>0</v>
      </c>
      <c r="V104" s="211">
        <v>0</v>
      </c>
      <c r="W104" s="209">
        <f>D104+S104</f>
        <v>778</v>
      </c>
      <c r="X104" s="211">
        <f>E104+T104</f>
        <v>381</v>
      </c>
      <c r="Y104" s="221">
        <f>X46+U104</f>
        <v>40</v>
      </c>
      <c r="Z104" s="216">
        <f>Y46+V104</f>
        <v>20</v>
      </c>
    </row>
    <row r="105" spans="1:26" ht="31.5" x14ac:dyDescent="0.2">
      <c r="A105" s="216"/>
      <c r="B105" s="216" t="s">
        <v>115</v>
      </c>
      <c r="C105" s="257" t="s">
        <v>105</v>
      </c>
      <c r="D105" s="209">
        <f>SUM(D103:D104)</f>
        <v>1459</v>
      </c>
      <c r="E105" s="209">
        <f t="shared" ref="E105:Z105" si="47">SUM(E103:E104)</f>
        <v>723</v>
      </c>
      <c r="F105" s="209">
        <f t="shared" si="47"/>
        <v>52</v>
      </c>
      <c r="G105" s="276">
        <f t="shared" si="47"/>
        <v>89</v>
      </c>
      <c r="H105" s="276">
        <f t="shared" si="47"/>
        <v>50</v>
      </c>
      <c r="I105" s="276">
        <f t="shared" si="47"/>
        <v>78</v>
      </c>
      <c r="J105" s="276">
        <f t="shared" si="47"/>
        <v>37</v>
      </c>
      <c r="K105" s="276">
        <f t="shared" si="47"/>
        <v>72</v>
      </c>
      <c r="L105" s="276">
        <f t="shared" si="47"/>
        <v>45</v>
      </c>
      <c r="M105" s="211">
        <f t="shared" si="47"/>
        <v>0</v>
      </c>
      <c r="N105" s="211">
        <f t="shared" si="47"/>
        <v>0</v>
      </c>
      <c r="O105" s="211">
        <f t="shared" si="47"/>
        <v>0</v>
      </c>
      <c r="P105" s="211">
        <f t="shared" si="47"/>
        <v>0</v>
      </c>
      <c r="Q105" s="211">
        <f t="shared" si="47"/>
        <v>0</v>
      </c>
      <c r="R105" s="211">
        <f t="shared" si="47"/>
        <v>0</v>
      </c>
      <c r="S105" s="209">
        <f t="shared" si="47"/>
        <v>239</v>
      </c>
      <c r="T105" s="209">
        <f t="shared" si="47"/>
        <v>132</v>
      </c>
      <c r="U105" s="209">
        <f t="shared" si="47"/>
        <v>7</v>
      </c>
      <c r="V105" s="209">
        <f t="shared" si="47"/>
        <v>3</v>
      </c>
      <c r="W105" s="209">
        <f t="shared" si="47"/>
        <v>1698</v>
      </c>
      <c r="X105" s="209">
        <f t="shared" si="47"/>
        <v>855</v>
      </c>
      <c r="Y105" s="209">
        <f t="shared" si="47"/>
        <v>104</v>
      </c>
      <c r="Z105" s="209">
        <f t="shared" si="47"/>
        <v>55</v>
      </c>
    </row>
    <row r="106" spans="1:26" ht="30.75" x14ac:dyDescent="0.2">
      <c r="A106" s="216">
        <v>3</v>
      </c>
      <c r="B106" s="216" t="s">
        <v>115</v>
      </c>
      <c r="C106" s="232" t="s">
        <v>113</v>
      </c>
      <c r="D106" s="209">
        <f>V48</f>
        <v>1027</v>
      </c>
      <c r="E106" s="209">
        <f>W48</f>
        <v>497</v>
      </c>
      <c r="F106" s="210">
        <f>Z48</f>
        <v>39</v>
      </c>
      <c r="G106" s="278">
        <v>145</v>
      </c>
      <c r="H106" s="279">
        <v>74</v>
      </c>
      <c r="I106" s="278">
        <v>112</v>
      </c>
      <c r="J106" s="279">
        <v>64</v>
      </c>
      <c r="K106" s="278">
        <v>143</v>
      </c>
      <c r="L106" s="279">
        <v>85</v>
      </c>
      <c r="S106" s="278">
        <f>G106+I106+K106</f>
        <v>400</v>
      </c>
      <c r="T106" s="279">
        <f>H106+J106+L106</f>
        <v>223</v>
      </c>
      <c r="U106" s="221">
        <v>14</v>
      </c>
      <c r="V106" s="216">
        <v>10</v>
      </c>
      <c r="W106" s="209">
        <f>D106+S106</f>
        <v>1427</v>
      </c>
      <c r="X106" s="210">
        <f>E106+T106</f>
        <v>720</v>
      </c>
      <c r="Y106" s="221">
        <f>X48+U106</f>
        <v>63</v>
      </c>
      <c r="Z106" s="210">
        <f>Y48+V106</f>
        <v>31</v>
      </c>
    </row>
    <row r="107" spans="1:26" ht="15.75" x14ac:dyDescent="0.25">
      <c r="A107" s="263"/>
      <c r="B107" s="281" t="s">
        <v>112</v>
      </c>
      <c r="C107" s="255" t="s">
        <v>81</v>
      </c>
      <c r="D107" s="209">
        <f>D105+D106</f>
        <v>2486</v>
      </c>
      <c r="E107" s="209">
        <f t="shared" ref="E107:Z107" si="48">E105+E106</f>
        <v>1220</v>
      </c>
      <c r="F107" s="209">
        <f t="shared" si="48"/>
        <v>91</v>
      </c>
      <c r="G107" s="209">
        <f t="shared" si="48"/>
        <v>234</v>
      </c>
      <c r="H107" s="209">
        <f t="shared" si="48"/>
        <v>124</v>
      </c>
      <c r="I107" s="209">
        <f t="shared" si="48"/>
        <v>190</v>
      </c>
      <c r="J107" s="209">
        <f t="shared" si="48"/>
        <v>101</v>
      </c>
      <c r="K107" s="209">
        <f t="shared" si="48"/>
        <v>215</v>
      </c>
      <c r="L107" s="209">
        <f t="shared" si="48"/>
        <v>130</v>
      </c>
      <c r="M107" s="209">
        <f t="shared" si="48"/>
        <v>0</v>
      </c>
      <c r="N107" s="209">
        <f t="shared" si="48"/>
        <v>0</v>
      </c>
      <c r="O107" s="209">
        <f t="shared" si="48"/>
        <v>0</v>
      </c>
      <c r="P107" s="209">
        <f t="shared" si="48"/>
        <v>0</v>
      </c>
      <c r="Q107" s="209">
        <f t="shared" si="48"/>
        <v>0</v>
      </c>
      <c r="R107" s="209">
        <f t="shared" si="48"/>
        <v>0</v>
      </c>
      <c r="S107" s="209">
        <f t="shared" si="48"/>
        <v>639</v>
      </c>
      <c r="T107" s="209">
        <f t="shared" si="48"/>
        <v>355</v>
      </c>
      <c r="U107" s="209">
        <f t="shared" si="48"/>
        <v>21</v>
      </c>
      <c r="V107" s="209">
        <f t="shared" si="48"/>
        <v>13</v>
      </c>
      <c r="W107" s="209">
        <f>W105+W106</f>
        <v>3125</v>
      </c>
      <c r="X107" s="209">
        <f t="shared" si="48"/>
        <v>1575</v>
      </c>
      <c r="Y107" s="209">
        <f t="shared" si="48"/>
        <v>167</v>
      </c>
      <c r="Z107" s="209">
        <f t="shared" si="48"/>
        <v>86</v>
      </c>
    </row>
    <row r="108" spans="1:26" ht="16.5" x14ac:dyDescent="0.2">
      <c r="A108" s="212" t="s">
        <v>96</v>
      </c>
    </row>
    <row r="109" spans="1:26" ht="16.5" x14ac:dyDescent="0.2">
      <c r="A109" s="277" t="s">
        <v>116</v>
      </c>
    </row>
  </sheetData>
  <mergeCells count="66">
    <mergeCell ref="O5:O6"/>
    <mergeCell ref="G21:U21"/>
    <mergeCell ref="G55:V55"/>
    <mergeCell ref="Q5:Q6"/>
    <mergeCell ref="K5:K6"/>
    <mergeCell ref="L5:L6"/>
    <mergeCell ref="R5:R6"/>
    <mergeCell ref="S20:U20"/>
    <mergeCell ref="P17:U17"/>
    <mergeCell ref="J26:U26"/>
    <mergeCell ref="A4:A6"/>
    <mergeCell ref="B4:B6"/>
    <mergeCell ref="C4:C6"/>
    <mergeCell ref="D4:F4"/>
    <mergeCell ref="G4:I4"/>
    <mergeCell ref="D5:D6"/>
    <mergeCell ref="E5:E6"/>
    <mergeCell ref="F5:F6"/>
    <mergeCell ref="G5:G6"/>
    <mergeCell ref="H5:H6"/>
    <mergeCell ref="I5:I6"/>
    <mergeCell ref="A51:A53"/>
    <mergeCell ref="B51:B53"/>
    <mergeCell ref="C51:C53"/>
    <mergeCell ref="D51:F51"/>
    <mergeCell ref="D52:F52"/>
    <mergeCell ref="Z4:Z6"/>
    <mergeCell ref="P5:P6"/>
    <mergeCell ref="W67:X67"/>
    <mergeCell ref="Q52:R52"/>
    <mergeCell ref="S52:T52"/>
    <mergeCell ref="G63:V63"/>
    <mergeCell ref="G59:V59"/>
    <mergeCell ref="U52:V52"/>
    <mergeCell ref="G51:V51"/>
    <mergeCell ref="G52:H52"/>
    <mergeCell ref="I52:J52"/>
    <mergeCell ref="K52:L52"/>
    <mergeCell ref="J4:L4"/>
    <mergeCell ref="J5:J6"/>
    <mergeCell ref="M5:M6"/>
    <mergeCell ref="N5:N6"/>
    <mergeCell ref="Y52:Z52"/>
    <mergeCell ref="M52:N52"/>
    <mergeCell ref="O52:P52"/>
    <mergeCell ref="W52:X52"/>
    <mergeCell ref="V4:Y4"/>
    <mergeCell ref="W51:Z51"/>
    <mergeCell ref="M8:U8"/>
    <mergeCell ref="M14:U14"/>
    <mergeCell ref="M4:O4"/>
    <mergeCell ref="P4:R4"/>
    <mergeCell ref="S4:U4"/>
    <mergeCell ref="S5:S6"/>
    <mergeCell ref="T5:T6"/>
    <mergeCell ref="U5:U6"/>
    <mergeCell ref="V5:W5"/>
    <mergeCell ref="X5:Y5"/>
    <mergeCell ref="G69:V69"/>
    <mergeCell ref="G79:V79"/>
    <mergeCell ref="G80:V80"/>
    <mergeCell ref="Q67:R67"/>
    <mergeCell ref="S67:T67"/>
    <mergeCell ref="U67:V67"/>
    <mergeCell ref="G74:V74"/>
    <mergeCell ref="G75:V75"/>
  </mergeCells>
  <pageMargins left="0.47244094488188981" right="0.35433070866141736" top="0.9055118110236221" bottom="0.23622047244094491" header="0.70866141732283472" footer="0.15748031496062992"/>
  <pageSetup paperSize="9" scale="68" orientation="landscape" r:id="rId1"/>
  <headerFooter>
    <oddHeader>&amp;R&amp;12Amt &amp;"Arial,Fett"für Schule und Weiterbildung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Z62"/>
  <sheetViews>
    <sheetView workbookViewId="0">
      <selection activeCell="X13" sqref="X13"/>
    </sheetView>
  </sheetViews>
  <sheetFormatPr baseColWidth="10" defaultRowHeight="12.75" x14ac:dyDescent="0.2"/>
  <cols>
    <col min="1" max="1" width="10.140625" style="49" customWidth="1"/>
    <col min="2" max="2" width="5.42578125" style="49" customWidth="1"/>
    <col min="3" max="3" width="4.42578125" style="49" customWidth="1"/>
    <col min="4" max="4" width="4.140625" style="49" customWidth="1"/>
    <col min="5" max="5" width="5.5703125" style="49" customWidth="1"/>
    <col min="6" max="6" width="4.5703125" style="49" customWidth="1"/>
    <col min="7" max="7" width="3.85546875" style="49" customWidth="1"/>
    <col min="8" max="8" width="5.5703125" style="49" customWidth="1"/>
    <col min="9" max="9" width="4.42578125" style="49" customWidth="1"/>
    <col min="10" max="10" width="4" style="49" customWidth="1"/>
    <col min="11" max="11" width="5.7109375" style="49" bestFit="1" customWidth="1"/>
    <col min="12" max="12" width="4.7109375" style="49" customWidth="1"/>
    <col min="13" max="13" width="4" style="49" customWidth="1"/>
    <col min="14" max="14" width="5.42578125" style="49" customWidth="1"/>
    <col min="15" max="15" width="4.5703125" style="49" customWidth="1"/>
    <col min="16" max="16" width="3.85546875" style="49" customWidth="1"/>
    <col min="17" max="17" width="5.5703125" style="49" customWidth="1"/>
    <col min="18" max="18" width="4.5703125" style="49" customWidth="1"/>
    <col min="19" max="19" width="4" style="49" customWidth="1"/>
    <col min="20" max="21" width="5.5703125" style="49" bestFit="1" customWidth="1"/>
    <col min="22" max="22" width="6.42578125" style="49" customWidth="1"/>
    <col min="23" max="23" width="4.85546875" style="49" customWidth="1"/>
    <col min="24" max="24" width="4.42578125" style="49" customWidth="1"/>
    <col min="25" max="25" width="11.5703125" style="49" customWidth="1"/>
    <col min="26" max="26" width="4.28515625" style="49" customWidth="1"/>
    <col min="27" max="16384" width="11.42578125" style="33"/>
  </cols>
  <sheetData>
    <row r="1" spans="1:26" x14ac:dyDescent="0.2">
      <c r="A1" s="4" t="s">
        <v>91</v>
      </c>
    </row>
    <row r="2" spans="1:26" ht="13.5" thickBot="1" x14ac:dyDescent="0.25"/>
    <row r="3" spans="1:26" s="65" customFormat="1" ht="30" customHeight="1" x14ac:dyDescent="0.2">
      <c r="A3" s="431" t="s">
        <v>0</v>
      </c>
      <c r="B3" s="367" t="s">
        <v>1</v>
      </c>
      <c r="C3" s="407"/>
      <c r="D3" s="408"/>
      <c r="E3" s="367" t="s">
        <v>2</v>
      </c>
      <c r="F3" s="407"/>
      <c r="G3" s="408"/>
      <c r="H3" s="367" t="s">
        <v>3</v>
      </c>
      <c r="I3" s="407"/>
      <c r="J3" s="408"/>
      <c r="K3" s="367" t="s">
        <v>4</v>
      </c>
      <c r="L3" s="407"/>
      <c r="M3" s="407"/>
      <c r="N3" s="367" t="s">
        <v>5</v>
      </c>
      <c r="O3" s="407"/>
      <c r="P3" s="408"/>
      <c r="Q3" s="367" t="s">
        <v>6</v>
      </c>
      <c r="R3" s="407"/>
      <c r="S3" s="408"/>
      <c r="T3" s="367" t="s">
        <v>55</v>
      </c>
      <c r="U3" s="407"/>
      <c r="V3" s="407"/>
      <c r="W3" s="408"/>
      <c r="X3" s="409" t="s">
        <v>7</v>
      </c>
      <c r="Y3" s="64"/>
    </row>
    <row r="4" spans="1:26" s="65" customFormat="1" ht="30" customHeight="1" x14ac:dyDescent="0.2">
      <c r="A4" s="432"/>
      <c r="B4" s="351" t="s">
        <v>8</v>
      </c>
      <c r="C4" s="405" t="s">
        <v>15</v>
      </c>
      <c r="D4" s="405" t="s">
        <v>9</v>
      </c>
      <c r="E4" s="351" t="s">
        <v>8</v>
      </c>
      <c r="F4" s="405" t="s">
        <v>15</v>
      </c>
      <c r="G4" s="405" t="s">
        <v>7</v>
      </c>
      <c r="H4" s="351" t="s">
        <v>8</v>
      </c>
      <c r="I4" s="405" t="s">
        <v>15</v>
      </c>
      <c r="J4" s="405" t="s">
        <v>7</v>
      </c>
      <c r="K4" s="351" t="s">
        <v>8</v>
      </c>
      <c r="L4" s="405" t="s">
        <v>15</v>
      </c>
      <c r="M4" s="412" t="s">
        <v>7</v>
      </c>
      <c r="N4" s="351" t="s">
        <v>8</v>
      </c>
      <c r="O4" s="405" t="s">
        <v>15</v>
      </c>
      <c r="P4" s="405" t="s">
        <v>7</v>
      </c>
      <c r="Q4" s="351" t="s">
        <v>8</v>
      </c>
      <c r="R4" s="405" t="s">
        <v>15</v>
      </c>
      <c r="S4" s="405" t="s">
        <v>7</v>
      </c>
      <c r="T4" s="363" t="s">
        <v>22</v>
      </c>
      <c r="U4" s="364"/>
      <c r="V4" s="388" t="s">
        <v>100</v>
      </c>
      <c r="W4" s="411"/>
      <c r="X4" s="410"/>
      <c r="Y4" s="66"/>
    </row>
    <row r="5" spans="1:26" s="65" customFormat="1" ht="30" customHeight="1" thickBot="1" x14ac:dyDescent="0.25">
      <c r="A5" s="432"/>
      <c r="B5" s="352"/>
      <c r="C5" s="406"/>
      <c r="D5" s="406"/>
      <c r="E5" s="352"/>
      <c r="F5" s="406"/>
      <c r="G5" s="406"/>
      <c r="H5" s="352"/>
      <c r="I5" s="406"/>
      <c r="J5" s="406"/>
      <c r="K5" s="352"/>
      <c r="L5" s="406"/>
      <c r="M5" s="413"/>
      <c r="N5" s="352"/>
      <c r="O5" s="406"/>
      <c r="P5" s="406"/>
      <c r="Q5" s="352"/>
      <c r="R5" s="406"/>
      <c r="S5" s="406"/>
      <c r="T5" s="166" t="s">
        <v>8</v>
      </c>
      <c r="U5" s="173" t="s">
        <v>15</v>
      </c>
      <c r="V5" s="168" t="s">
        <v>8</v>
      </c>
      <c r="W5" s="187" t="s">
        <v>15</v>
      </c>
      <c r="X5" s="410"/>
      <c r="Y5" s="66"/>
    </row>
    <row r="6" spans="1:26" ht="18" customHeight="1" x14ac:dyDescent="0.2">
      <c r="A6" s="162" t="s">
        <v>23</v>
      </c>
      <c r="B6" s="75">
        <v>25</v>
      </c>
      <c r="C6" s="76">
        <v>12</v>
      </c>
      <c r="D6" s="76">
        <v>1</v>
      </c>
      <c r="E6" s="355"/>
      <c r="F6" s="356"/>
      <c r="G6" s="356"/>
      <c r="H6" s="356"/>
      <c r="I6" s="356"/>
      <c r="J6" s="356"/>
      <c r="K6" s="356"/>
      <c r="L6" s="356"/>
      <c r="M6" s="356"/>
      <c r="N6" s="356"/>
      <c r="O6" s="356"/>
      <c r="P6" s="356"/>
      <c r="Q6" s="356"/>
      <c r="R6" s="356"/>
      <c r="S6" s="357"/>
      <c r="T6" s="77">
        <f>B6+E6+H6+K6+N6+Q6</f>
        <v>25</v>
      </c>
      <c r="U6" s="78">
        <f>C6+F6+I6+L6+O6+R6</f>
        <v>12</v>
      </c>
      <c r="V6" s="75">
        <v>0</v>
      </c>
      <c r="W6" s="79">
        <v>0</v>
      </c>
      <c r="X6" s="80">
        <f>D6+G6+J6+M6+P6+S6</f>
        <v>1</v>
      </c>
      <c r="Y6" s="33"/>
      <c r="Z6" s="33"/>
    </row>
    <row r="7" spans="1:26" s="88" customFormat="1" ht="18" customHeight="1" x14ac:dyDescent="0.2">
      <c r="A7" s="163" t="s">
        <v>24</v>
      </c>
      <c r="B7" s="82">
        <v>27</v>
      </c>
      <c r="C7" s="83">
        <v>17</v>
      </c>
      <c r="D7" s="83">
        <v>1</v>
      </c>
      <c r="E7" s="82">
        <v>26</v>
      </c>
      <c r="F7" s="83">
        <v>13</v>
      </c>
      <c r="G7" s="83">
        <v>1</v>
      </c>
      <c r="H7" s="369"/>
      <c r="I7" s="370"/>
      <c r="J7" s="370"/>
      <c r="K7" s="370"/>
      <c r="L7" s="370"/>
      <c r="M7" s="370"/>
      <c r="N7" s="370"/>
      <c r="O7" s="370"/>
      <c r="P7" s="370"/>
      <c r="Q7" s="370"/>
      <c r="R7" s="370"/>
      <c r="S7" s="371"/>
      <c r="T7" s="84">
        <f t="shared" ref="T7:T18" si="0">B7+E7+H7+K7+N7+Q7</f>
        <v>53</v>
      </c>
      <c r="U7" s="85">
        <f t="shared" ref="U7:U18" si="1">C7+F7+I7+L7+O7+R7</f>
        <v>30</v>
      </c>
      <c r="V7" s="82">
        <v>0</v>
      </c>
      <c r="W7" s="86">
        <v>0</v>
      </c>
      <c r="X7" s="87">
        <f t="shared" ref="X7:X18" si="2">D7+G7+J7+M7+P7+S7</f>
        <v>2</v>
      </c>
    </row>
    <row r="8" spans="1:26" s="88" customFormat="1" ht="18" customHeight="1" x14ac:dyDescent="0.2">
      <c r="A8" s="162" t="s">
        <v>25</v>
      </c>
      <c r="B8" s="75">
        <v>25</v>
      </c>
      <c r="C8" s="76">
        <v>11</v>
      </c>
      <c r="D8" s="76">
        <v>1</v>
      </c>
      <c r="E8" s="75">
        <v>25</v>
      </c>
      <c r="F8" s="76">
        <v>16</v>
      </c>
      <c r="G8" s="76">
        <v>1</v>
      </c>
      <c r="H8" s="75">
        <v>26</v>
      </c>
      <c r="I8" s="76">
        <v>14</v>
      </c>
      <c r="J8" s="76">
        <v>1</v>
      </c>
      <c r="K8" s="369"/>
      <c r="L8" s="370"/>
      <c r="M8" s="370"/>
      <c r="N8" s="370"/>
      <c r="O8" s="370"/>
      <c r="P8" s="370"/>
      <c r="Q8" s="370"/>
      <c r="R8" s="370"/>
      <c r="S8" s="371"/>
      <c r="T8" s="77">
        <f t="shared" si="0"/>
        <v>76</v>
      </c>
      <c r="U8" s="78">
        <f t="shared" si="1"/>
        <v>41</v>
      </c>
      <c r="V8" s="75">
        <v>0</v>
      </c>
      <c r="W8" s="79">
        <v>0</v>
      </c>
      <c r="X8" s="80">
        <f t="shared" si="2"/>
        <v>3</v>
      </c>
    </row>
    <row r="9" spans="1:26" s="88" customFormat="1" ht="18" customHeight="1" x14ac:dyDescent="0.2">
      <c r="A9" s="164" t="s">
        <v>26</v>
      </c>
      <c r="B9" s="90">
        <v>26</v>
      </c>
      <c r="C9" s="91">
        <v>12</v>
      </c>
      <c r="D9" s="92">
        <v>1</v>
      </c>
      <c r="E9" s="90">
        <v>26</v>
      </c>
      <c r="F9" s="91">
        <v>12</v>
      </c>
      <c r="G9" s="92">
        <v>1</v>
      </c>
      <c r="H9" s="93">
        <v>26</v>
      </c>
      <c r="I9" s="94">
        <v>16</v>
      </c>
      <c r="J9" s="92">
        <v>1</v>
      </c>
      <c r="K9" s="95">
        <v>26</v>
      </c>
      <c r="L9" s="92">
        <v>13</v>
      </c>
      <c r="M9" s="91">
        <v>1</v>
      </c>
      <c r="N9" s="369"/>
      <c r="O9" s="370"/>
      <c r="P9" s="370"/>
      <c r="Q9" s="370"/>
      <c r="R9" s="370"/>
      <c r="S9" s="371"/>
      <c r="T9" s="96">
        <f t="shared" si="0"/>
        <v>104</v>
      </c>
      <c r="U9" s="97">
        <f t="shared" si="1"/>
        <v>53</v>
      </c>
      <c r="V9" s="90">
        <v>0</v>
      </c>
      <c r="W9" s="91">
        <v>0</v>
      </c>
      <c r="X9" s="98">
        <f t="shared" si="2"/>
        <v>4</v>
      </c>
    </row>
    <row r="10" spans="1:26" s="88" customFormat="1" ht="18" customHeight="1" x14ac:dyDescent="0.2">
      <c r="A10" s="164" t="s">
        <v>62</v>
      </c>
      <c r="B10" s="90">
        <v>29</v>
      </c>
      <c r="C10" s="91">
        <v>19</v>
      </c>
      <c r="D10" s="92">
        <v>1</v>
      </c>
      <c r="E10" s="90">
        <v>26</v>
      </c>
      <c r="F10" s="91">
        <v>13</v>
      </c>
      <c r="G10" s="92">
        <v>1</v>
      </c>
      <c r="H10" s="93">
        <v>28</v>
      </c>
      <c r="I10" s="94">
        <v>13</v>
      </c>
      <c r="J10" s="92">
        <v>1</v>
      </c>
      <c r="K10" s="95">
        <v>26</v>
      </c>
      <c r="L10" s="92">
        <v>15</v>
      </c>
      <c r="M10" s="91">
        <v>1</v>
      </c>
      <c r="N10" s="90">
        <v>26</v>
      </c>
      <c r="O10" s="91">
        <v>13</v>
      </c>
      <c r="P10" s="92">
        <v>1</v>
      </c>
      <c r="Q10" s="369"/>
      <c r="R10" s="370"/>
      <c r="S10" s="371"/>
      <c r="T10" s="96">
        <f t="shared" si="0"/>
        <v>135</v>
      </c>
      <c r="U10" s="97">
        <f t="shared" si="1"/>
        <v>73</v>
      </c>
      <c r="V10" s="90">
        <v>0</v>
      </c>
      <c r="W10" s="91">
        <v>0</v>
      </c>
      <c r="X10" s="98">
        <f t="shared" si="2"/>
        <v>5</v>
      </c>
    </row>
    <row r="11" spans="1:26" s="88" customFormat="1" ht="18" customHeight="1" x14ac:dyDescent="0.2">
      <c r="A11" s="162" t="s">
        <v>80</v>
      </c>
      <c r="B11" s="75">
        <v>23</v>
      </c>
      <c r="C11" s="76">
        <v>9</v>
      </c>
      <c r="D11" s="76">
        <v>1</v>
      </c>
      <c r="E11" s="75">
        <v>30</v>
      </c>
      <c r="F11" s="76">
        <v>19</v>
      </c>
      <c r="G11" s="76">
        <v>1</v>
      </c>
      <c r="H11" s="75">
        <v>23</v>
      </c>
      <c r="I11" s="76">
        <v>11</v>
      </c>
      <c r="J11" s="76">
        <v>1</v>
      </c>
      <c r="K11" s="75">
        <v>28</v>
      </c>
      <c r="L11" s="76">
        <v>13</v>
      </c>
      <c r="M11" s="76">
        <v>1</v>
      </c>
      <c r="N11" s="75">
        <v>29</v>
      </c>
      <c r="O11" s="76">
        <v>17</v>
      </c>
      <c r="P11" s="76">
        <v>1</v>
      </c>
      <c r="Q11" s="75">
        <v>22</v>
      </c>
      <c r="R11" s="76">
        <v>10</v>
      </c>
      <c r="S11" s="76">
        <v>1</v>
      </c>
      <c r="T11" s="77">
        <f t="shared" si="0"/>
        <v>155</v>
      </c>
      <c r="U11" s="78">
        <f t="shared" si="1"/>
        <v>79</v>
      </c>
      <c r="V11" s="75">
        <v>0</v>
      </c>
      <c r="W11" s="76">
        <v>0</v>
      </c>
      <c r="X11" s="80">
        <f t="shared" si="2"/>
        <v>6</v>
      </c>
    </row>
    <row r="12" spans="1:26" ht="18" customHeight="1" x14ac:dyDescent="0.2">
      <c r="A12" s="162" t="s">
        <v>101</v>
      </c>
      <c r="B12" s="75">
        <v>26</v>
      </c>
      <c r="C12" s="76">
        <v>12</v>
      </c>
      <c r="D12" s="76">
        <v>1</v>
      </c>
      <c r="E12" s="75">
        <v>24</v>
      </c>
      <c r="F12" s="76">
        <v>14</v>
      </c>
      <c r="G12" s="76">
        <v>1</v>
      </c>
      <c r="H12" s="75">
        <v>25</v>
      </c>
      <c r="I12" s="76">
        <v>13</v>
      </c>
      <c r="J12" s="76">
        <v>1</v>
      </c>
      <c r="K12" s="75">
        <v>25</v>
      </c>
      <c r="L12" s="76">
        <v>14</v>
      </c>
      <c r="M12" s="76">
        <v>1</v>
      </c>
      <c r="N12" s="75">
        <v>31</v>
      </c>
      <c r="O12" s="76">
        <v>14</v>
      </c>
      <c r="P12" s="76">
        <v>1</v>
      </c>
      <c r="Q12" s="75">
        <v>25</v>
      </c>
      <c r="R12" s="76">
        <v>15</v>
      </c>
      <c r="S12" s="76">
        <v>1</v>
      </c>
      <c r="T12" s="77">
        <f t="shared" si="0"/>
        <v>156</v>
      </c>
      <c r="U12" s="76">
        <f t="shared" si="1"/>
        <v>82</v>
      </c>
      <c r="V12" s="75">
        <v>2</v>
      </c>
      <c r="W12" s="76">
        <v>2</v>
      </c>
      <c r="X12" s="80">
        <f t="shared" si="2"/>
        <v>6</v>
      </c>
      <c r="Y12" s="99"/>
      <c r="Z12" s="99"/>
    </row>
    <row r="13" spans="1:26" ht="18" customHeight="1" x14ac:dyDescent="0.2">
      <c r="A13" s="162" t="s">
        <v>102</v>
      </c>
      <c r="B13" s="75">
        <v>27</v>
      </c>
      <c r="C13" s="76">
        <v>17</v>
      </c>
      <c r="D13" s="76">
        <v>1</v>
      </c>
      <c r="E13" s="75">
        <v>27</v>
      </c>
      <c r="F13" s="76">
        <v>13</v>
      </c>
      <c r="G13" s="76">
        <v>1</v>
      </c>
      <c r="H13" s="75">
        <v>25</v>
      </c>
      <c r="I13" s="76">
        <v>15</v>
      </c>
      <c r="J13" s="76">
        <v>1</v>
      </c>
      <c r="K13" s="75">
        <v>26</v>
      </c>
      <c r="L13" s="76">
        <v>13</v>
      </c>
      <c r="M13" s="76">
        <v>1</v>
      </c>
      <c r="N13" s="75">
        <v>27</v>
      </c>
      <c r="O13" s="76">
        <v>15</v>
      </c>
      <c r="P13" s="76">
        <v>1</v>
      </c>
      <c r="Q13" s="75">
        <v>28</v>
      </c>
      <c r="R13" s="76">
        <v>13</v>
      </c>
      <c r="S13" s="76">
        <v>1</v>
      </c>
      <c r="T13" s="77">
        <f t="shared" si="0"/>
        <v>160</v>
      </c>
      <c r="U13" s="76">
        <f t="shared" si="1"/>
        <v>86</v>
      </c>
      <c r="V13" s="75">
        <v>4</v>
      </c>
      <c r="W13" s="76">
        <v>4</v>
      </c>
      <c r="X13" s="80">
        <f t="shared" si="2"/>
        <v>6</v>
      </c>
      <c r="Y13" s="99"/>
      <c r="Z13" s="99"/>
    </row>
    <row r="14" spans="1:26" s="101" customFormat="1" ht="18" customHeight="1" x14ac:dyDescent="0.2">
      <c r="A14" s="162"/>
      <c r="B14" s="75"/>
      <c r="C14" s="76"/>
      <c r="D14" s="76"/>
      <c r="E14" s="75"/>
      <c r="F14" s="76"/>
      <c r="G14" s="76"/>
      <c r="H14" s="75"/>
      <c r="I14" s="76"/>
      <c r="J14" s="76"/>
      <c r="K14" s="75"/>
      <c r="L14" s="76"/>
      <c r="M14" s="76"/>
      <c r="N14" s="75"/>
      <c r="O14" s="76"/>
      <c r="P14" s="76"/>
      <c r="Q14" s="75"/>
      <c r="R14" s="76"/>
      <c r="S14" s="76"/>
      <c r="T14" s="77">
        <f t="shared" si="0"/>
        <v>0</v>
      </c>
      <c r="U14" s="76">
        <f t="shared" si="1"/>
        <v>0</v>
      </c>
      <c r="V14" s="75"/>
      <c r="W14" s="76"/>
      <c r="X14" s="80">
        <f t="shared" si="2"/>
        <v>0</v>
      </c>
      <c r="Y14" s="100"/>
      <c r="Z14" s="100"/>
    </row>
    <row r="15" spans="1:26" ht="18" customHeight="1" x14ac:dyDescent="0.2">
      <c r="A15" s="162"/>
      <c r="B15" s="75"/>
      <c r="C15" s="76"/>
      <c r="D15" s="76"/>
      <c r="E15" s="75"/>
      <c r="F15" s="76"/>
      <c r="G15" s="76"/>
      <c r="H15" s="75"/>
      <c r="I15" s="76"/>
      <c r="J15" s="76"/>
      <c r="K15" s="75"/>
      <c r="L15" s="76"/>
      <c r="M15" s="76"/>
      <c r="N15" s="75"/>
      <c r="O15" s="76"/>
      <c r="P15" s="76"/>
      <c r="Q15" s="75"/>
      <c r="R15" s="76"/>
      <c r="S15" s="76"/>
      <c r="T15" s="77">
        <f t="shared" si="0"/>
        <v>0</v>
      </c>
      <c r="U15" s="76">
        <f t="shared" si="1"/>
        <v>0</v>
      </c>
      <c r="V15" s="75"/>
      <c r="W15" s="76"/>
      <c r="X15" s="80">
        <f t="shared" si="2"/>
        <v>0</v>
      </c>
    </row>
    <row r="16" spans="1:26" ht="18" customHeight="1" x14ac:dyDescent="0.2">
      <c r="A16" s="162"/>
      <c r="B16" s="75"/>
      <c r="C16" s="76"/>
      <c r="D16" s="76"/>
      <c r="E16" s="75"/>
      <c r="F16" s="76"/>
      <c r="G16" s="76"/>
      <c r="H16" s="75"/>
      <c r="I16" s="76"/>
      <c r="J16" s="76"/>
      <c r="K16" s="75"/>
      <c r="L16" s="76"/>
      <c r="M16" s="76"/>
      <c r="N16" s="75"/>
      <c r="O16" s="76"/>
      <c r="P16" s="76"/>
      <c r="Q16" s="75"/>
      <c r="R16" s="76"/>
      <c r="S16" s="76"/>
      <c r="T16" s="77">
        <f t="shared" si="0"/>
        <v>0</v>
      </c>
      <c r="U16" s="76">
        <f t="shared" si="1"/>
        <v>0</v>
      </c>
      <c r="V16" s="75"/>
      <c r="W16" s="76"/>
      <c r="X16" s="80">
        <f t="shared" si="2"/>
        <v>0</v>
      </c>
    </row>
    <row r="17" spans="1:26" ht="18" customHeight="1" x14ac:dyDescent="0.2">
      <c r="A17" s="162"/>
      <c r="B17" s="75"/>
      <c r="C17" s="76"/>
      <c r="D17" s="76"/>
      <c r="E17" s="75"/>
      <c r="F17" s="76"/>
      <c r="G17" s="76"/>
      <c r="H17" s="75"/>
      <c r="I17" s="76"/>
      <c r="J17" s="76"/>
      <c r="K17" s="75"/>
      <c r="L17" s="76"/>
      <c r="M17" s="76"/>
      <c r="N17" s="75"/>
      <c r="O17" s="76"/>
      <c r="P17" s="76"/>
      <c r="Q17" s="75"/>
      <c r="R17" s="76"/>
      <c r="S17" s="76"/>
      <c r="T17" s="77">
        <f t="shared" si="0"/>
        <v>0</v>
      </c>
      <c r="U17" s="76">
        <f t="shared" si="1"/>
        <v>0</v>
      </c>
      <c r="V17" s="75"/>
      <c r="W17" s="76"/>
      <c r="X17" s="80">
        <f t="shared" si="2"/>
        <v>0</v>
      </c>
    </row>
    <row r="18" spans="1:26" ht="18" customHeight="1" thickBot="1" x14ac:dyDescent="0.25">
      <c r="A18" s="165"/>
      <c r="B18" s="12"/>
      <c r="C18" s="50"/>
      <c r="D18" s="50"/>
      <c r="E18" s="12"/>
      <c r="F18" s="50"/>
      <c r="G18" s="50"/>
      <c r="H18" s="12"/>
      <c r="I18" s="50"/>
      <c r="J18" s="50"/>
      <c r="K18" s="12"/>
      <c r="L18" s="50"/>
      <c r="M18" s="50"/>
      <c r="N18" s="12"/>
      <c r="O18" s="50"/>
      <c r="P18" s="50"/>
      <c r="Q18" s="12"/>
      <c r="R18" s="50"/>
      <c r="S18" s="50"/>
      <c r="T18" s="40">
        <f t="shared" si="0"/>
        <v>0</v>
      </c>
      <c r="U18" s="50">
        <f t="shared" si="1"/>
        <v>0</v>
      </c>
      <c r="V18" s="12"/>
      <c r="W18" s="50"/>
      <c r="X18" s="102">
        <f t="shared" si="2"/>
        <v>0</v>
      </c>
    </row>
    <row r="19" spans="1:26" ht="18" customHeight="1" x14ac:dyDescent="0.2">
      <c r="T19" s="103"/>
    </row>
    <row r="20" spans="1:26" ht="18" customHeight="1" x14ac:dyDescent="0.2">
      <c r="T20" s="103"/>
    </row>
    <row r="21" spans="1:26" ht="24.95" customHeight="1" x14ac:dyDescent="0.2">
      <c r="T21" s="103"/>
    </row>
    <row r="22" spans="1:26" ht="24.95" customHeight="1" x14ac:dyDescent="0.2"/>
    <row r="23" spans="1:26" ht="24.95" customHeight="1" x14ac:dyDescent="0.2"/>
    <row r="24" spans="1:26" ht="24.95" customHeight="1" x14ac:dyDescent="0.2"/>
    <row r="25" spans="1:26" ht="24.95" customHeight="1" x14ac:dyDescent="0.2"/>
    <row r="26" spans="1:26" ht="24.95" customHeight="1" x14ac:dyDescent="0.2"/>
    <row r="27" spans="1:26" x14ac:dyDescent="0.2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</row>
    <row r="28" spans="1:26" x14ac:dyDescent="0.2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</row>
    <row r="29" spans="1:26" x14ac:dyDescent="0.2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</row>
    <row r="30" spans="1:26" x14ac:dyDescent="0.2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</row>
    <row r="31" spans="1:26" x14ac:dyDescent="0.2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</row>
    <row r="32" spans="1:26" x14ac:dyDescent="0.2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</row>
    <row r="33" spans="1:26" x14ac:dyDescent="0.2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</row>
    <row r="34" spans="1:26" x14ac:dyDescent="0.2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</row>
    <row r="35" spans="1:26" x14ac:dyDescent="0.2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</row>
    <row r="36" spans="1:26" x14ac:dyDescent="0.2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</row>
    <row r="37" spans="1:26" x14ac:dyDescent="0.2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</row>
    <row r="38" spans="1:26" x14ac:dyDescent="0.2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</row>
    <row r="39" spans="1:26" x14ac:dyDescent="0.2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</row>
    <row r="40" spans="1:26" x14ac:dyDescent="0.2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</row>
    <row r="41" spans="1:26" x14ac:dyDescent="0.2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</row>
    <row r="42" spans="1:26" x14ac:dyDescent="0.2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</row>
    <row r="43" spans="1:26" x14ac:dyDescent="0.2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</row>
    <row r="44" spans="1:26" x14ac:dyDescent="0.2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</row>
    <row r="45" spans="1:26" x14ac:dyDescent="0.2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</row>
    <row r="46" spans="1:26" x14ac:dyDescent="0.2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</row>
    <row r="47" spans="1:26" x14ac:dyDescent="0.2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</row>
    <row r="48" spans="1:26" x14ac:dyDescent="0.2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</row>
    <row r="49" spans="1:26" x14ac:dyDescent="0.2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</row>
    <row r="50" spans="1:26" x14ac:dyDescent="0.2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</row>
    <row r="51" spans="1:26" x14ac:dyDescent="0.2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</row>
    <row r="52" spans="1:26" x14ac:dyDescent="0.2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</row>
    <row r="53" spans="1:26" x14ac:dyDescent="0.2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</row>
    <row r="54" spans="1:26" x14ac:dyDescent="0.2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</row>
    <row r="55" spans="1:26" x14ac:dyDescent="0.2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</row>
    <row r="56" spans="1:26" x14ac:dyDescent="0.2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</row>
    <row r="57" spans="1:26" x14ac:dyDescent="0.2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</row>
    <row r="58" spans="1:26" x14ac:dyDescent="0.2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</row>
    <row r="59" spans="1:26" x14ac:dyDescent="0.2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</row>
    <row r="60" spans="1:26" x14ac:dyDescent="0.2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</row>
    <row r="61" spans="1:26" x14ac:dyDescent="0.2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</row>
    <row r="62" spans="1:26" x14ac:dyDescent="0.2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</row>
  </sheetData>
  <mergeCells count="34">
    <mergeCell ref="X3:X5"/>
    <mergeCell ref="B4:B5"/>
    <mergeCell ref="C4:C5"/>
    <mergeCell ref="D4:D5"/>
    <mergeCell ref="E4:E5"/>
    <mergeCell ref="F4:F5"/>
    <mergeCell ref="G4:G5"/>
    <mergeCell ref="H4:H5"/>
    <mergeCell ref="N3:P3"/>
    <mergeCell ref="S4:S5"/>
    <mergeCell ref="T4:U4"/>
    <mergeCell ref="M4:M5"/>
    <mergeCell ref="N4:N5"/>
    <mergeCell ref="T3:W3"/>
    <mergeCell ref="V4:W4"/>
    <mergeCell ref="Q3:S3"/>
    <mergeCell ref="N9:S9"/>
    <mergeCell ref="Q4:Q5"/>
    <mergeCell ref="R4:R5"/>
    <mergeCell ref="K8:S8"/>
    <mergeCell ref="Q10:S10"/>
    <mergeCell ref="E6:S6"/>
    <mergeCell ref="H7:S7"/>
    <mergeCell ref="O4:O5"/>
    <mergeCell ref="P4:P5"/>
    <mergeCell ref="A3:A5"/>
    <mergeCell ref="B3:D3"/>
    <mergeCell ref="E3:G3"/>
    <mergeCell ref="H3:J3"/>
    <mergeCell ref="K3:M3"/>
    <mergeCell ref="I4:I5"/>
    <mergeCell ref="J4:J5"/>
    <mergeCell ref="K4:K5"/>
    <mergeCell ref="L4:L5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K36"/>
  <sheetViews>
    <sheetView workbookViewId="0">
      <selection activeCell="E38" sqref="E38"/>
    </sheetView>
  </sheetViews>
  <sheetFormatPr baseColWidth="10" defaultRowHeight="12.75" x14ac:dyDescent="0.2"/>
  <cols>
    <col min="1" max="1" width="10" customWidth="1"/>
    <col min="2" max="2" width="14.42578125" customWidth="1"/>
    <col min="3" max="3" width="9.85546875" customWidth="1"/>
    <col min="4" max="4" width="10.28515625" customWidth="1"/>
    <col min="5" max="5" width="17.42578125" customWidth="1"/>
    <col min="6" max="6" width="9.7109375" customWidth="1"/>
    <col min="7" max="7" width="10.42578125" customWidth="1"/>
    <col min="8" max="8" width="13.140625" customWidth="1"/>
    <col min="9" max="9" width="9.28515625" customWidth="1"/>
    <col min="10" max="10" width="10.42578125" customWidth="1"/>
    <col min="11" max="11" width="13.42578125" customWidth="1"/>
  </cols>
  <sheetData>
    <row r="1" spans="1:11" ht="15.75" x14ac:dyDescent="0.25">
      <c r="A1" s="3" t="s">
        <v>19</v>
      </c>
      <c r="D1" s="41" t="s">
        <v>58</v>
      </c>
      <c r="E1" s="41"/>
    </row>
    <row r="2" spans="1:11" ht="15.75" x14ac:dyDescent="0.25">
      <c r="A2" s="3" t="s">
        <v>47</v>
      </c>
    </row>
    <row r="5" spans="1:11" x14ac:dyDescent="0.2">
      <c r="A5" t="s">
        <v>28</v>
      </c>
    </row>
    <row r="6" spans="1:11" x14ac:dyDescent="0.2">
      <c r="A6" t="s">
        <v>56</v>
      </c>
    </row>
    <row r="8" spans="1:11" x14ac:dyDescent="0.2">
      <c r="A8" t="s">
        <v>29</v>
      </c>
    </row>
    <row r="9" spans="1:11" x14ac:dyDescent="0.2">
      <c r="A9" t="s">
        <v>31</v>
      </c>
    </row>
    <row r="10" spans="1:11" x14ac:dyDescent="0.2">
      <c r="A10" t="s">
        <v>32</v>
      </c>
    </row>
    <row r="11" spans="1:11" x14ac:dyDescent="0.2">
      <c r="A11" t="s">
        <v>30</v>
      </c>
    </row>
    <row r="12" spans="1:11" ht="13.5" thickBot="1" x14ac:dyDescent="0.25"/>
    <row r="13" spans="1:11" ht="11.45" customHeight="1" thickBot="1" x14ac:dyDescent="0.25">
      <c r="D13" s="318" t="s">
        <v>45</v>
      </c>
      <c r="E13" s="320" t="s">
        <v>41</v>
      </c>
      <c r="G13" s="26"/>
      <c r="H13" s="26"/>
    </row>
    <row r="14" spans="1:11" ht="36.6" customHeight="1" thickBot="1" x14ac:dyDescent="0.25">
      <c r="A14" s="311" t="s">
        <v>45</v>
      </c>
      <c r="B14" s="315" t="s">
        <v>42</v>
      </c>
      <c r="D14" s="319"/>
      <c r="E14" s="321"/>
      <c r="G14" s="313" t="s">
        <v>45</v>
      </c>
      <c r="H14" s="315" t="s">
        <v>39</v>
      </c>
      <c r="J14" s="313" t="s">
        <v>45</v>
      </c>
      <c r="K14" s="315" t="s">
        <v>39</v>
      </c>
    </row>
    <row r="15" spans="1:11" ht="31.9" customHeight="1" thickBot="1" x14ac:dyDescent="0.25">
      <c r="A15" s="312"/>
      <c r="B15" s="316"/>
      <c r="D15" s="27">
        <v>14</v>
      </c>
      <c r="E15" s="28" t="s">
        <v>43</v>
      </c>
      <c r="G15" s="314"/>
      <c r="H15" s="317"/>
      <c r="J15" s="314"/>
      <c r="K15" s="317"/>
    </row>
    <row r="16" spans="1:11" ht="21" customHeight="1" x14ac:dyDescent="0.2">
      <c r="A16" s="32"/>
      <c r="B16" s="308" t="s">
        <v>46</v>
      </c>
      <c r="D16" s="18">
        <v>13</v>
      </c>
      <c r="E16" s="326" t="s">
        <v>44</v>
      </c>
      <c r="G16" s="17">
        <v>13</v>
      </c>
      <c r="H16" s="324" t="s">
        <v>37</v>
      </c>
      <c r="J16" s="17">
        <v>12</v>
      </c>
      <c r="K16" s="324" t="s">
        <v>37</v>
      </c>
    </row>
    <row r="17" spans="1:11" ht="25.9" customHeight="1" x14ac:dyDescent="0.2">
      <c r="A17" s="18">
        <v>12</v>
      </c>
      <c r="B17" s="309"/>
      <c r="D17" s="18">
        <v>12</v>
      </c>
      <c r="E17" s="327"/>
      <c r="G17" s="18">
        <v>12</v>
      </c>
      <c r="H17" s="309"/>
      <c r="J17" s="18">
        <v>11</v>
      </c>
      <c r="K17" s="309"/>
    </row>
    <row r="18" spans="1:11" ht="29.45" customHeight="1" thickBot="1" x14ac:dyDescent="0.25">
      <c r="A18" s="19">
        <v>11</v>
      </c>
      <c r="B18" s="310"/>
      <c r="D18" s="19">
        <v>11</v>
      </c>
      <c r="E18" s="20" t="s">
        <v>38</v>
      </c>
      <c r="G18" s="19">
        <v>11</v>
      </c>
      <c r="H18" s="20" t="s">
        <v>38</v>
      </c>
      <c r="J18" s="19">
        <v>10</v>
      </c>
      <c r="K18" s="20" t="s">
        <v>38</v>
      </c>
    </row>
    <row r="19" spans="1:11" ht="24.6" customHeight="1" thickBot="1" x14ac:dyDescent="0.25">
      <c r="I19" s="16"/>
      <c r="J19" s="16"/>
    </row>
    <row r="20" spans="1:11" ht="24.6" customHeight="1" x14ac:dyDescent="0.2">
      <c r="C20" s="21" t="s">
        <v>33</v>
      </c>
      <c r="D20" s="328" t="s">
        <v>34</v>
      </c>
      <c r="E20" s="328"/>
      <c r="F20" s="328"/>
      <c r="G20" s="328"/>
      <c r="H20" s="328"/>
      <c r="I20" s="329"/>
      <c r="J20" s="330"/>
    </row>
    <row r="21" spans="1:11" ht="60" customHeight="1" x14ac:dyDescent="0.2">
      <c r="C21" s="23">
        <v>10</v>
      </c>
      <c r="D21" s="331" t="s">
        <v>57</v>
      </c>
      <c r="E21" s="331"/>
      <c r="F21" s="331"/>
      <c r="G21" s="331"/>
      <c r="H21" s="331"/>
      <c r="I21" s="331"/>
      <c r="J21" s="332"/>
    </row>
    <row r="22" spans="1:11" ht="15" customHeight="1" x14ac:dyDescent="0.2">
      <c r="C22" s="23">
        <v>9</v>
      </c>
      <c r="D22" s="24" t="s">
        <v>36</v>
      </c>
      <c r="E22" s="24"/>
      <c r="F22" s="24"/>
      <c r="G22" s="24"/>
      <c r="H22" s="24"/>
      <c r="I22" s="24"/>
      <c r="J22" s="25"/>
    </row>
    <row r="23" spans="1:11" ht="15" customHeight="1" x14ac:dyDescent="0.2">
      <c r="C23" s="23">
        <v>8</v>
      </c>
      <c r="D23" s="333" t="s">
        <v>35</v>
      </c>
      <c r="E23" s="333"/>
      <c r="F23" s="333"/>
      <c r="G23" s="333"/>
      <c r="H23" s="333"/>
      <c r="I23" s="333"/>
      <c r="J23" s="334"/>
    </row>
    <row r="24" spans="1:11" ht="15" customHeight="1" x14ac:dyDescent="0.2">
      <c r="C24" s="23">
        <v>7</v>
      </c>
      <c r="D24" s="24"/>
      <c r="E24" s="24"/>
      <c r="F24" s="24"/>
      <c r="G24" s="24"/>
      <c r="H24" s="24"/>
      <c r="I24" s="24"/>
      <c r="J24" s="25"/>
    </row>
    <row r="25" spans="1:11" ht="15" customHeight="1" x14ac:dyDescent="0.2">
      <c r="C25" s="23">
        <v>6</v>
      </c>
      <c r="D25" s="24"/>
      <c r="E25" s="24"/>
      <c r="F25" s="24"/>
      <c r="G25" s="24"/>
      <c r="H25" s="24"/>
      <c r="I25" s="24"/>
      <c r="J25" s="25"/>
    </row>
    <row r="26" spans="1:11" ht="15" customHeight="1" thickBot="1" x14ac:dyDescent="0.25">
      <c r="C26" s="22">
        <v>5</v>
      </c>
      <c r="D26" s="16"/>
      <c r="E26" s="16"/>
      <c r="F26" s="16"/>
      <c r="G26" s="16"/>
      <c r="H26" s="16"/>
      <c r="I26" s="16"/>
      <c r="J26" s="15"/>
    </row>
    <row r="28" spans="1:11" x14ac:dyDescent="0.2">
      <c r="A28" s="33" t="s">
        <v>40</v>
      </c>
    </row>
    <row r="29" spans="1:11" x14ac:dyDescent="0.2">
      <c r="C29" s="29"/>
      <c r="D29" s="325"/>
      <c r="E29" s="325"/>
      <c r="F29" s="325"/>
      <c r="G29" s="325"/>
      <c r="H29" s="325"/>
      <c r="I29" s="325"/>
      <c r="J29" s="325"/>
    </row>
    <row r="30" spans="1:11" x14ac:dyDescent="0.2">
      <c r="C30" s="30"/>
      <c r="D30" s="323"/>
      <c r="E30" s="323"/>
      <c r="F30" s="323"/>
      <c r="G30" s="323"/>
      <c r="H30" s="323"/>
      <c r="I30" s="323"/>
      <c r="J30" s="323"/>
    </row>
    <row r="31" spans="1:11" x14ac:dyDescent="0.2">
      <c r="A31" s="42" t="s">
        <v>61</v>
      </c>
      <c r="C31" s="30"/>
      <c r="D31" s="31"/>
      <c r="E31" s="31"/>
      <c r="F31" s="31"/>
      <c r="G31" s="31"/>
      <c r="H31" s="31"/>
      <c r="I31" s="31"/>
      <c r="J31" s="31"/>
    </row>
    <row r="32" spans="1:11" x14ac:dyDescent="0.2">
      <c r="C32" s="30"/>
      <c r="D32" s="322"/>
      <c r="E32" s="322"/>
      <c r="F32" s="322"/>
      <c r="G32" s="322"/>
      <c r="H32" s="322"/>
      <c r="I32" s="322"/>
      <c r="J32" s="322"/>
    </row>
    <row r="33" spans="3:10" x14ac:dyDescent="0.2">
      <c r="C33" s="30"/>
      <c r="D33" s="31"/>
      <c r="E33" s="31"/>
      <c r="F33" s="31"/>
      <c r="G33" s="31"/>
      <c r="H33" s="31"/>
      <c r="I33" s="31"/>
      <c r="J33" s="31"/>
    </row>
    <row r="34" spans="3:10" x14ac:dyDescent="0.2">
      <c r="C34" s="30"/>
      <c r="D34" s="31"/>
      <c r="E34" s="31"/>
      <c r="F34" s="31"/>
      <c r="G34" s="31"/>
      <c r="H34" s="31"/>
      <c r="I34" s="31"/>
      <c r="J34" s="31"/>
    </row>
    <row r="35" spans="3:10" x14ac:dyDescent="0.2">
      <c r="C35" s="30"/>
      <c r="D35" s="31"/>
      <c r="E35" s="31"/>
      <c r="F35" s="31"/>
      <c r="G35" s="31"/>
      <c r="H35" s="31"/>
      <c r="I35" s="31"/>
      <c r="J35" s="31"/>
    </row>
    <row r="36" spans="3:10" x14ac:dyDescent="0.2">
      <c r="C36" s="31"/>
      <c r="D36" s="31"/>
      <c r="E36" s="31"/>
      <c r="F36" s="31"/>
      <c r="G36" s="31"/>
      <c r="H36" s="31"/>
      <c r="I36" s="31"/>
      <c r="J36" s="31"/>
    </row>
  </sheetData>
  <mergeCells count="18">
    <mergeCell ref="K14:K15"/>
    <mergeCell ref="D13:D14"/>
    <mergeCell ref="E13:E14"/>
    <mergeCell ref="D32:J32"/>
    <mergeCell ref="D30:J30"/>
    <mergeCell ref="H16:H17"/>
    <mergeCell ref="K16:K17"/>
    <mergeCell ref="D29:J29"/>
    <mergeCell ref="E16:E17"/>
    <mergeCell ref="D20:J20"/>
    <mergeCell ref="D21:J21"/>
    <mergeCell ref="D23:J23"/>
    <mergeCell ref="B16:B18"/>
    <mergeCell ref="A14:A15"/>
    <mergeCell ref="G14:G15"/>
    <mergeCell ref="J14:J15"/>
    <mergeCell ref="B14:B15"/>
    <mergeCell ref="H14:H15"/>
  </mergeCells>
  <phoneticPr fontId="4" type="noConversion"/>
  <pageMargins left="0.78740157499999996" right="0.78740157499999996" top="0.984251969" bottom="0.984251969" header="0.4921259845" footer="0.4921259845"/>
  <pageSetup paperSize="9" scale="80" orientation="landscape" r:id="rId1"/>
  <headerFooter alignWithMargins="0">
    <oddHeader>&amp;R:Amt f&amp;"Arial,Fett"&amp;12ür Schule und Weiterbildung: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G33"/>
  <sheetViews>
    <sheetView view="pageBreakPreview" zoomScale="60" zoomScaleNormal="100" workbookViewId="0">
      <selection activeCell="H12" sqref="H12"/>
    </sheetView>
  </sheetViews>
  <sheetFormatPr baseColWidth="10" defaultRowHeight="12.75" x14ac:dyDescent="0.2"/>
  <cols>
    <col min="1" max="1" width="9.7109375" customWidth="1"/>
    <col min="2" max="2" width="26.28515625" customWidth="1"/>
    <col min="3" max="3" width="9.85546875" customWidth="1"/>
    <col min="4" max="4" width="10.28515625" customWidth="1"/>
    <col min="5" max="5" width="26.28515625" customWidth="1"/>
    <col min="6" max="6" width="9.28515625" customWidth="1"/>
    <col min="7" max="7" width="10.42578125" customWidth="1"/>
    <col min="8" max="8" width="13.42578125" customWidth="1"/>
  </cols>
  <sheetData>
    <row r="1" spans="1:5" ht="15.75" x14ac:dyDescent="0.25">
      <c r="A1" s="151" t="s">
        <v>88</v>
      </c>
    </row>
    <row r="2" spans="1:5" ht="15" customHeight="1" x14ac:dyDescent="0.25">
      <c r="A2" s="151" t="s">
        <v>89</v>
      </c>
    </row>
    <row r="3" spans="1:5" ht="15" customHeight="1" x14ac:dyDescent="0.2"/>
    <row r="4" spans="1:5" ht="15" customHeight="1" x14ac:dyDescent="0.2">
      <c r="A4" t="s">
        <v>28</v>
      </c>
    </row>
    <row r="5" spans="1:5" s="26" customFormat="1" ht="45" customHeight="1" x14ac:dyDescent="0.2">
      <c r="A5" s="335" t="s">
        <v>87</v>
      </c>
      <c r="B5" s="336"/>
      <c r="C5" s="336"/>
      <c r="D5" s="336"/>
      <c r="E5" s="336"/>
    </row>
    <row r="6" spans="1:5" s="26" customFormat="1" ht="15" customHeight="1" x14ac:dyDescent="0.2"/>
    <row r="7" spans="1:5" s="26" customFormat="1" ht="102.75" customHeight="1" x14ac:dyDescent="0.2">
      <c r="A7" s="336" t="s">
        <v>49</v>
      </c>
      <c r="B7" s="336"/>
      <c r="C7" s="336"/>
      <c r="D7" s="336"/>
      <c r="E7" s="336"/>
    </row>
    <row r="8" spans="1:5" ht="15" customHeight="1" x14ac:dyDescent="0.2"/>
    <row r="9" spans="1:5" ht="15" customHeight="1" x14ac:dyDescent="0.2"/>
    <row r="10" spans="1:5" ht="11.45" customHeight="1" thickBot="1" x14ac:dyDescent="0.25">
      <c r="A10" s="26"/>
      <c r="B10" s="26"/>
    </row>
    <row r="11" spans="1:5" ht="36.6" customHeight="1" x14ac:dyDescent="0.2">
      <c r="A11" s="313" t="s">
        <v>45</v>
      </c>
      <c r="B11" s="341" t="s">
        <v>50</v>
      </c>
      <c r="C11" s="36"/>
      <c r="D11" s="313" t="s">
        <v>45</v>
      </c>
      <c r="E11" s="341" t="s">
        <v>51</v>
      </c>
    </row>
    <row r="12" spans="1:5" ht="31.9" customHeight="1" thickBot="1" x14ac:dyDescent="0.25">
      <c r="A12" s="314"/>
      <c r="B12" s="317"/>
      <c r="C12" s="36"/>
      <c r="D12" s="314"/>
      <c r="E12" s="317"/>
    </row>
    <row r="13" spans="1:5" ht="21" customHeight="1" x14ac:dyDescent="0.2">
      <c r="A13" s="17">
        <v>13</v>
      </c>
      <c r="B13" s="324" t="s">
        <v>53</v>
      </c>
      <c r="C13" s="36"/>
      <c r="D13" s="17">
        <v>12</v>
      </c>
      <c r="E13" s="324" t="s">
        <v>53</v>
      </c>
    </row>
    <row r="14" spans="1:5" ht="25.9" customHeight="1" x14ac:dyDescent="0.2">
      <c r="A14" s="18">
        <v>12</v>
      </c>
      <c r="B14" s="309"/>
      <c r="C14" s="35"/>
      <c r="D14" s="18">
        <v>11</v>
      </c>
      <c r="E14" s="309"/>
    </row>
    <row r="15" spans="1:5" ht="29.45" customHeight="1" thickBot="1" x14ac:dyDescent="0.25">
      <c r="A15" s="19">
        <v>11</v>
      </c>
      <c r="B15" s="20" t="s">
        <v>48</v>
      </c>
      <c r="C15" s="34"/>
      <c r="D15" s="19">
        <v>10</v>
      </c>
      <c r="E15" s="20" t="s">
        <v>48</v>
      </c>
    </row>
    <row r="16" spans="1:5" ht="57.75" customHeight="1" thickBot="1" x14ac:dyDescent="0.25"/>
    <row r="17" spans="1:7" ht="24.6" customHeight="1" x14ac:dyDescent="0.2">
      <c r="A17" s="21" t="s">
        <v>45</v>
      </c>
      <c r="B17" s="337" t="s">
        <v>34</v>
      </c>
      <c r="C17" s="328"/>
      <c r="D17" s="328"/>
      <c r="E17" s="338"/>
    </row>
    <row r="18" spans="1:7" ht="107.45" customHeight="1" x14ac:dyDescent="0.2">
      <c r="A18" s="23">
        <v>10</v>
      </c>
      <c r="B18" s="339" t="s">
        <v>52</v>
      </c>
      <c r="C18" s="331"/>
      <c r="D18" s="331"/>
      <c r="E18" s="332"/>
    </row>
    <row r="19" spans="1:7" ht="15.6" customHeight="1" x14ac:dyDescent="0.2">
      <c r="A19" s="23">
        <v>9</v>
      </c>
      <c r="B19" s="37" t="s">
        <v>36</v>
      </c>
      <c r="C19" s="24"/>
      <c r="D19" s="24"/>
      <c r="E19" s="25"/>
    </row>
    <row r="20" spans="1:7" ht="15.6" customHeight="1" x14ac:dyDescent="0.2">
      <c r="A20" s="23">
        <v>8</v>
      </c>
      <c r="B20" s="340" t="s">
        <v>35</v>
      </c>
      <c r="C20" s="333"/>
      <c r="D20" s="333"/>
      <c r="E20" s="334"/>
    </row>
    <row r="21" spans="1:7" ht="15.6" customHeight="1" x14ac:dyDescent="0.2">
      <c r="A21" s="23">
        <v>7</v>
      </c>
      <c r="B21" s="37"/>
      <c r="C21" s="24"/>
      <c r="D21" s="24"/>
      <c r="E21" s="25"/>
    </row>
    <row r="22" spans="1:7" ht="15.6" customHeight="1" x14ac:dyDescent="0.2">
      <c r="A22" s="23">
        <v>6</v>
      </c>
      <c r="B22" s="37"/>
      <c r="C22" s="24"/>
      <c r="D22" s="24"/>
      <c r="E22" s="25"/>
    </row>
    <row r="23" spans="1:7" ht="15.6" customHeight="1" thickBot="1" x14ac:dyDescent="0.25">
      <c r="A23" s="22">
        <v>5</v>
      </c>
      <c r="B23" s="38"/>
      <c r="C23" s="16"/>
      <c r="D23" s="16"/>
      <c r="E23" s="15"/>
    </row>
    <row r="25" spans="1:7" x14ac:dyDescent="0.2">
      <c r="A25" s="39" t="s">
        <v>63</v>
      </c>
    </row>
    <row r="26" spans="1:7" x14ac:dyDescent="0.2">
      <c r="C26" s="29"/>
      <c r="D26" s="325"/>
      <c r="E26" s="325"/>
      <c r="F26" s="325"/>
      <c r="G26" s="325"/>
    </row>
    <row r="27" spans="1:7" x14ac:dyDescent="0.2">
      <c r="C27" s="30"/>
      <c r="D27" s="323"/>
      <c r="E27" s="323"/>
      <c r="F27" s="323"/>
      <c r="G27" s="323"/>
    </row>
    <row r="28" spans="1:7" x14ac:dyDescent="0.2">
      <c r="C28" s="30"/>
      <c r="D28" s="31"/>
      <c r="E28" s="31"/>
      <c r="F28" s="31"/>
      <c r="G28" s="31"/>
    </row>
    <row r="29" spans="1:7" x14ac:dyDescent="0.2">
      <c r="C29" s="30"/>
      <c r="D29" s="322"/>
      <c r="E29" s="322"/>
      <c r="F29" s="322"/>
      <c r="G29" s="322"/>
    </row>
    <row r="30" spans="1:7" x14ac:dyDescent="0.2">
      <c r="C30" s="30"/>
      <c r="D30" s="31"/>
      <c r="E30" s="31"/>
      <c r="F30" s="31"/>
      <c r="G30" s="31"/>
    </row>
    <row r="31" spans="1:7" x14ac:dyDescent="0.2">
      <c r="C31" s="30"/>
      <c r="D31" s="31"/>
      <c r="E31" s="31"/>
      <c r="F31" s="31"/>
      <c r="G31" s="31"/>
    </row>
    <row r="32" spans="1:7" x14ac:dyDescent="0.2">
      <c r="C32" s="30"/>
      <c r="D32" s="31"/>
      <c r="E32" s="31"/>
      <c r="F32" s="31"/>
      <c r="G32" s="31"/>
    </row>
    <row r="33" spans="3:7" x14ac:dyDescent="0.2">
      <c r="C33" s="31"/>
      <c r="D33" s="31"/>
      <c r="E33" s="31"/>
      <c r="F33" s="31"/>
      <c r="G33" s="31"/>
    </row>
  </sheetData>
  <mergeCells count="14">
    <mergeCell ref="D29:G29"/>
    <mergeCell ref="A5:E5"/>
    <mergeCell ref="A7:E7"/>
    <mergeCell ref="B17:E17"/>
    <mergeCell ref="B18:E18"/>
    <mergeCell ref="B20:E20"/>
    <mergeCell ref="D26:G26"/>
    <mergeCell ref="B13:B14"/>
    <mergeCell ref="E13:E14"/>
    <mergeCell ref="A11:A12"/>
    <mergeCell ref="B11:B12"/>
    <mergeCell ref="D11:D12"/>
    <mergeCell ref="E11:E12"/>
    <mergeCell ref="D27:G27"/>
  </mergeCells>
  <phoneticPr fontId="4" type="noConversion"/>
  <pageMargins left="0.78740157480314965" right="0.23622047244094491" top="1.18" bottom="0.59055118110236227" header="0.51181102362204722" footer="0.19685039370078741"/>
  <pageSetup paperSize="9" orientation="portrait" r:id="rId1"/>
  <headerFooter alignWithMargins="0">
    <oddHeader>&amp;R&amp;12: Amt &amp;"Arial,Fett"für Schule und Weiterbildung :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Z55"/>
  <sheetViews>
    <sheetView workbookViewId="0">
      <selection activeCell="T15" sqref="T15"/>
    </sheetView>
  </sheetViews>
  <sheetFormatPr baseColWidth="10" defaultRowHeight="12.75" x14ac:dyDescent="0.2"/>
  <cols>
    <col min="1" max="1" width="10.140625" style="1" customWidth="1"/>
    <col min="2" max="2" width="5.42578125" style="1" customWidth="1"/>
    <col min="3" max="3" width="4.42578125" style="1" customWidth="1"/>
    <col min="4" max="4" width="4.140625" style="1" customWidth="1"/>
    <col min="5" max="5" width="5.5703125" style="1" customWidth="1"/>
    <col min="6" max="6" width="4.5703125" style="1" customWidth="1"/>
    <col min="7" max="7" width="3.85546875" style="1" customWidth="1"/>
    <col min="8" max="8" width="5.5703125" style="1" customWidth="1"/>
    <col min="9" max="9" width="4.42578125" style="1" customWidth="1"/>
    <col min="10" max="10" width="4" style="1" customWidth="1"/>
    <col min="11" max="11" width="5.7109375" style="1" bestFit="1" customWidth="1"/>
    <col min="12" max="12" width="4.7109375" style="1" customWidth="1"/>
    <col min="13" max="13" width="4" style="1" customWidth="1"/>
    <col min="14" max="14" width="5.42578125" style="1" customWidth="1"/>
    <col min="15" max="15" width="4.5703125" style="1" customWidth="1"/>
    <col min="16" max="16" width="3.85546875" style="1" customWidth="1"/>
    <col min="17" max="17" width="5.5703125" style="1" customWidth="1"/>
    <col min="18" max="18" width="4.5703125" style="1" customWidth="1"/>
    <col min="19" max="19" width="4" style="1" customWidth="1"/>
    <col min="20" max="21" width="5.5703125" style="1" bestFit="1" customWidth="1"/>
    <col min="22" max="22" width="6.42578125" style="1" customWidth="1"/>
    <col min="23" max="23" width="4.85546875" style="1" customWidth="1"/>
    <col min="24" max="24" width="4.42578125" style="1" customWidth="1"/>
    <col min="25" max="25" width="11.5703125" style="1" customWidth="1"/>
    <col min="26" max="26" width="4.28515625" style="1" customWidth="1"/>
    <col min="27" max="16384" width="11.42578125" style="2"/>
  </cols>
  <sheetData>
    <row r="1" spans="1:26" x14ac:dyDescent="0.2">
      <c r="A1" s="4" t="s">
        <v>90</v>
      </c>
    </row>
    <row r="2" spans="1:26" ht="13.5" thickBot="1" x14ac:dyDescent="0.25"/>
    <row r="3" spans="1:26" s="6" customFormat="1" ht="30" customHeight="1" x14ac:dyDescent="0.2">
      <c r="A3" s="342" t="s">
        <v>0</v>
      </c>
      <c r="B3" s="344" t="s">
        <v>1</v>
      </c>
      <c r="C3" s="345"/>
      <c r="D3" s="346"/>
      <c r="E3" s="344" t="s">
        <v>2</v>
      </c>
      <c r="F3" s="345"/>
      <c r="G3" s="346"/>
      <c r="H3" s="344" t="s">
        <v>3</v>
      </c>
      <c r="I3" s="345"/>
      <c r="J3" s="346"/>
      <c r="K3" s="344" t="s">
        <v>4</v>
      </c>
      <c r="L3" s="345"/>
      <c r="M3" s="345"/>
      <c r="N3" s="344" t="s">
        <v>5</v>
      </c>
      <c r="O3" s="345"/>
      <c r="P3" s="346"/>
      <c r="Q3" s="344" t="s">
        <v>6</v>
      </c>
      <c r="R3" s="345"/>
      <c r="S3" s="346"/>
      <c r="T3" s="367" t="s">
        <v>98</v>
      </c>
      <c r="U3" s="345"/>
      <c r="V3" s="345"/>
      <c r="W3" s="346"/>
      <c r="X3" s="353" t="s">
        <v>7</v>
      </c>
      <c r="Y3" s="5"/>
    </row>
    <row r="4" spans="1:26" s="6" customFormat="1" ht="26.25" customHeight="1" x14ac:dyDescent="0.2">
      <c r="A4" s="343"/>
      <c r="B4" s="351" t="s">
        <v>8</v>
      </c>
      <c r="C4" s="349" t="s">
        <v>15</v>
      </c>
      <c r="D4" s="349" t="s">
        <v>9</v>
      </c>
      <c r="E4" s="351" t="s">
        <v>8</v>
      </c>
      <c r="F4" s="349" t="s">
        <v>15</v>
      </c>
      <c r="G4" s="349" t="s">
        <v>7</v>
      </c>
      <c r="H4" s="351" t="s">
        <v>8</v>
      </c>
      <c r="I4" s="349" t="s">
        <v>15</v>
      </c>
      <c r="J4" s="349" t="s">
        <v>7</v>
      </c>
      <c r="K4" s="351" t="s">
        <v>8</v>
      </c>
      <c r="L4" s="349" t="s">
        <v>15</v>
      </c>
      <c r="M4" s="347" t="s">
        <v>7</v>
      </c>
      <c r="N4" s="351" t="s">
        <v>8</v>
      </c>
      <c r="O4" s="349" t="s">
        <v>15</v>
      </c>
      <c r="P4" s="349" t="s">
        <v>7</v>
      </c>
      <c r="Q4" s="351" t="s">
        <v>8</v>
      </c>
      <c r="R4" s="349" t="s">
        <v>15</v>
      </c>
      <c r="S4" s="349" t="s">
        <v>7</v>
      </c>
      <c r="T4" s="363" t="s">
        <v>22</v>
      </c>
      <c r="U4" s="364"/>
      <c r="V4" s="365" t="s">
        <v>92</v>
      </c>
      <c r="W4" s="366"/>
      <c r="X4" s="354"/>
      <c r="Y4" s="7"/>
    </row>
    <row r="5" spans="1:26" s="6" customFormat="1" ht="30" customHeight="1" thickBot="1" x14ac:dyDescent="0.25">
      <c r="A5" s="343"/>
      <c r="B5" s="352"/>
      <c r="C5" s="350"/>
      <c r="D5" s="350"/>
      <c r="E5" s="352"/>
      <c r="F5" s="350"/>
      <c r="G5" s="350"/>
      <c r="H5" s="352"/>
      <c r="I5" s="350"/>
      <c r="J5" s="350"/>
      <c r="K5" s="352"/>
      <c r="L5" s="350"/>
      <c r="M5" s="348"/>
      <c r="N5" s="352"/>
      <c r="O5" s="350"/>
      <c r="P5" s="350"/>
      <c r="Q5" s="352"/>
      <c r="R5" s="350"/>
      <c r="S5" s="350"/>
      <c r="T5" s="166" t="s">
        <v>8</v>
      </c>
      <c r="U5" s="167" t="s">
        <v>15</v>
      </c>
      <c r="V5" s="9" t="s">
        <v>8</v>
      </c>
      <c r="W5" s="104" t="s">
        <v>15</v>
      </c>
      <c r="X5" s="354"/>
      <c r="Y5" s="7"/>
    </row>
    <row r="6" spans="1:26" s="33" customFormat="1" ht="18" customHeight="1" x14ac:dyDescent="0.2">
      <c r="A6" s="44" t="s">
        <v>26</v>
      </c>
      <c r="B6" s="45">
        <v>115</v>
      </c>
      <c r="C6" s="46">
        <v>57</v>
      </c>
      <c r="D6" s="46">
        <v>4</v>
      </c>
      <c r="E6" s="355"/>
      <c r="F6" s="356"/>
      <c r="G6" s="356"/>
      <c r="H6" s="356"/>
      <c r="I6" s="356"/>
      <c r="J6" s="356"/>
      <c r="K6" s="356"/>
      <c r="L6" s="356"/>
      <c r="M6" s="356"/>
      <c r="N6" s="356"/>
      <c r="O6" s="356"/>
      <c r="P6" s="356"/>
      <c r="Q6" s="356"/>
      <c r="R6" s="356"/>
      <c r="S6" s="357"/>
      <c r="T6" s="47">
        <f t="shared" ref="T6:U10" si="0">B6+E6+H6+K6+N6+Q6</f>
        <v>115</v>
      </c>
      <c r="U6" s="46">
        <f t="shared" si="0"/>
        <v>57</v>
      </c>
      <c r="V6" s="45">
        <v>1</v>
      </c>
      <c r="W6" s="46">
        <v>0</v>
      </c>
      <c r="X6" s="48">
        <f>D6+G6+J6+M6+P6+S6</f>
        <v>4</v>
      </c>
      <c r="Y6" s="49"/>
      <c r="Z6" s="49"/>
    </row>
    <row r="7" spans="1:26" s="33" customFormat="1" ht="18" customHeight="1" x14ac:dyDescent="0.2">
      <c r="A7" s="74" t="s">
        <v>62</v>
      </c>
      <c r="B7" s="75">
        <v>115</v>
      </c>
      <c r="C7" s="76">
        <v>59</v>
      </c>
      <c r="D7" s="76">
        <v>4</v>
      </c>
      <c r="E7" s="75">
        <v>115</v>
      </c>
      <c r="F7" s="76">
        <v>56</v>
      </c>
      <c r="G7" s="76">
        <v>4</v>
      </c>
      <c r="H7" s="369"/>
      <c r="I7" s="370"/>
      <c r="J7" s="370"/>
      <c r="K7" s="370"/>
      <c r="L7" s="370"/>
      <c r="M7" s="370"/>
      <c r="N7" s="370"/>
      <c r="O7" s="370"/>
      <c r="P7" s="370"/>
      <c r="Q7" s="370"/>
      <c r="R7" s="370"/>
      <c r="S7" s="371"/>
      <c r="T7" s="77">
        <f t="shared" si="0"/>
        <v>230</v>
      </c>
      <c r="U7" s="76">
        <f t="shared" si="0"/>
        <v>115</v>
      </c>
      <c r="V7" s="75">
        <v>9</v>
      </c>
      <c r="W7" s="76">
        <v>5</v>
      </c>
      <c r="X7" s="80">
        <f>D7+G7+J7+M7+P7+S7</f>
        <v>8</v>
      </c>
      <c r="Y7" s="49"/>
      <c r="Z7" s="49"/>
    </row>
    <row r="8" spans="1:26" s="33" customFormat="1" ht="18" customHeight="1" x14ac:dyDescent="0.2">
      <c r="A8" s="137" t="s">
        <v>80</v>
      </c>
      <c r="B8" s="54">
        <v>114</v>
      </c>
      <c r="C8" s="53">
        <v>58</v>
      </c>
      <c r="D8" s="53">
        <v>4</v>
      </c>
      <c r="E8" s="54">
        <v>118</v>
      </c>
      <c r="F8" s="53">
        <v>59</v>
      </c>
      <c r="G8" s="53">
        <v>4</v>
      </c>
      <c r="H8" s="54">
        <v>117</v>
      </c>
      <c r="I8" s="53">
        <v>57</v>
      </c>
      <c r="J8" s="53">
        <v>4</v>
      </c>
      <c r="K8" s="368"/>
      <c r="L8" s="361"/>
      <c r="M8" s="361"/>
      <c r="N8" s="361"/>
      <c r="O8" s="361"/>
      <c r="P8" s="361"/>
      <c r="Q8" s="361"/>
      <c r="R8" s="361"/>
      <c r="S8" s="362"/>
      <c r="T8" s="52">
        <f t="shared" si="0"/>
        <v>349</v>
      </c>
      <c r="U8" s="53">
        <f t="shared" si="0"/>
        <v>174</v>
      </c>
      <c r="V8" s="54">
        <v>9</v>
      </c>
      <c r="W8" s="53">
        <v>5</v>
      </c>
      <c r="X8" s="138">
        <f>D8+G8+J8+M8+P8+S8</f>
        <v>12</v>
      </c>
      <c r="Y8" s="49"/>
      <c r="Z8" s="49"/>
    </row>
    <row r="9" spans="1:26" s="33" customFormat="1" ht="18" customHeight="1" x14ac:dyDescent="0.2">
      <c r="A9" s="89" t="s">
        <v>101</v>
      </c>
      <c r="B9" s="90">
        <v>113</v>
      </c>
      <c r="C9" s="92">
        <v>52</v>
      </c>
      <c r="D9" s="92">
        <v>4</v>
      </c>
      <c r="E9" s="90">
        <v>114</v>
      </c>
      <c r="F9" s="92">
        <v>59</v>
      </c>
      <c r="G9" s="92">
        <v>4</v>
      </c>
      <c r="H9" s="90">
        <v>116</v>
      </c>
      <c r="I9" s="92">
        <v>60</v>
      </c>
      <c r="J9" s="92">
        <v>4</v>
      </c>
      <c r="K9" s="90">
        <v>118</v>
      </c>
      <c r="L9" s="92">
        <v>57</v>
      </c>
      <c r="M9" s="92">
        <v>4</v>
      </c>
      <c r="N9" s="361"/>
      <c r="O9" s="361"/>
      <c r="P9" s="361"/>
      <c r="Q9" s="361"/>
      <c r="R9" s="361"/>
      <c r="S9" s="362"/>
      <c r="T9" s="96">
        <f t="shared" si="0"/>
        <v>461</v>
      </c>
      <c r="U9" s="92">
        <f t="shared" si="0"/>
        <v>228</v>
      </c>
      <c r="V9" s="90">
        <v>13</v>
      </c>
      <c r="W9" s="92">
        <v>6</v>
      </c>
      <c r="X9" s="98">
        <v>16</v>
      </c>
      <c r="Y9" s="49"/>
      <c r="Z9" s="49"/>
    </row>
    <row r="10" spans="1:26" s="33" customFormat="1" ht="18" customHeight="1" x14ac:dyDescent="0.2">
      <c r="A10" s="89" t="s">
        <v>102</v>
      </c>
      <c r="B10" s="90">
        <v>114</v>
      </c>
      <c r="C10" s="92">
        <v>63</v>
      </c>
      <c r="D10" s="92">
        <v>4</v>
      </c>
      <c r="E10" s="90">
        <v>110</v>
      </c>
      <c r="F10" s="92">
        <v>50</v>
      </c>
      <c r="G10" s="92">
        <v>4</v>
      </c>
      <c r="H10" s="90">
        <v>116</v>
      </c>
      <c r="I10" s="92">
        <v>60</v>
      </c>
      <c r="J10" s="92">
        <v>4</v>
      </c>
      <c r="K10" s="90">
        <v>117</v>
      </c>
      <c r="L10" s="92">
        <v>61</v>
      </c>
      <c r="M10" s="92">
        <v>4</v>
      </c>
      <c r="N10" s="92">
        <v>116</v>
      </c>
      <c r="O10" s="92">
        <v>57</v>
      </c>
      <c r="P10" s="92">
        <v>4</v>
      </c>
      <c r="Q10" s="358"/>
      <c r="R10" s="359"/>
      <c r="S10" s="360"/>
      <c r="T10" s="96">
        <f t="shared" si="0"/>
        <v>573</v>
      </c>
      <c r="U10" s="92">
        <f t="shared" si="0"/>
        <v>291</v>
      </c>
      <c r="V10" s="90">
        <v>24</v>
      </c>
      <c r="W10" s="92">
        <v>11</v>
      </c>
      <c r="X10" s="98">
        <f>D10+G10+J10+M10+P10</f>
        <v>20</v>
      </c>
      <c r="Y10" s="49"/>
      <c r="Z10" s="49"/>
    </row>
    <row r="11" spans="1:26" s="33" customFormat="1" ht="18" customHeight="1" thickBot="1" x14ac:dyDescent="0.25">
      <c r="A11" s="189" t="s">
        <v>108</v>
      </c>
      <c r="B11" s="63"/>
      <c r="C11" s="161"/>
      <c r="D11" s="161"/>
      <c r="E11" s="63"/>
      <c r="F11" s="161"/>
      <c r="G11" s="161"/>
      <c r="H11" s="63"/>
      <c r="I11" s="161"/>
      <c r="J11" s="161"/>
      <c r="K11" s="63"/>
      <c r="L11" s="161"/>
      <c r="M11" s="161"/>
      <c r="N11" s="161"/>
      <c r="O11" s="161"/>
      <c r="P11" s="161"/>
      <c r="Q11" s="196"/>
      <c r="R11" s="196"/>
      <c r="S11" s="196"/>
      <c r="T11" s="60">
        <f t="shared" ref="T11" si="1">B11+E11+H11+K11+N11+Q11</f>
        <v>0</v>
      </c>
      <c r="U11" s="161">
        <f t="shared" ref="U11" si="2">C11+F11+I11+L11+O11+R11</f>
        <v>0</v>
      </c>
      <c r="V11" s="63"/>
      <c r="W11" s="161"/>
      <c r="X11" s="190">
        <f>D11+G11+J11+M11+P11</f>
        <v>0</v>
      </c>
      <c r="Y11" s="49"/>
      <c r="Z11" s="49"/>
    </row>
    <row r="12" spans="1:26" ht="24.95" customHeight="1" x14ac:dyDescent="0.2">
      <c r="T12" s="13"/>
    </row>
    <row r="13" spans="1:26" ht="24.95" customHeight="1" x14ac:dyDescent="0.2">
      <c r="T13" s="13"/>
    </row>
    <row r="14" spans="1:26" ht="24.95" customHeight="1" x14ac:dyDescent="0.2">
      <c r="T14" s="13"/>
    </row>
    <row r="15" spans="1:26" ht="24.95" customHeight="1" x14ac:dyDescent="0.2"/>
    <row r="16" spans="1:26" ht="24.95" customHeight="1" x14ac:dyDescent="0.2"/>
    <row r="17" spans="1:26" ht="24.95" customHeight="1" x14ac:dyDescent="0.2"/>
    <row r="18" spans="1:26" ht="24.95" customHeight="1" x14ac:dyDescent="0.2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24.95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24.95" customHeight="1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24.95" customHeight="1" x14ac:dyDescent="0.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24.9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24.95" customHeight="1" x14ac:dyDescent="0.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24.95" customHeight="1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24.95" customHeight="1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24.95" customHeight="1" x14ac:dyDescent="0.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24.95" customHeight="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24.95" customHeight="1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24.95" customHeight="1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24.95" customHeight="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24.95" customHeight="1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24.95" customHeight="1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24.95" customHeight="1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24.95" customHeight="1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24.95" customHeight="1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24.95" customHeight="1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24.95" customHeight="1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24.95" customHeight="1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24.95" customHeight="1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24.95" customHeight="1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24.95" customHeight="1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24.95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24.95" customHeight="1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24.95" customHeight="1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24.95" customHeight="1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24.95" customHeight="1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24.95" customHeight="1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24.95" customHeight="1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24.95" customHeight="1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24.95" customHeight="1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24.95" customHeight="1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24.95" customHeight="1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24.95" customHeight="1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24.95" customHeight="1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24.95" customHeight="1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</sheetData>
  <mergeCells count="34">
    <mergeCell ref="Q10:S10"/>
    <mergeCell ref="N9:S9"/>
    <mergeCell ref="T4:U4"/>
    <mergeCell ref="V4:W4"/>
    <mergeCell ref="T3:W3"/>
    <mergeCell ref="K8:S8"/>
    <mergeCell ref="H7:S7"/>
    <mergeCell ref="Q3:S3"/>
    <mergeCell ref="S4:S5"/>
    <mergeCell ref="R4:R5"/>
    <mergeCell ref="N3:P3"/>
    <mergeCell ref="O4:O5"/>
    <mergeCell ref="N4:N5"/>
    <mergeCell ref="F4:F5"/>
    <mergeCell ref="X3:X5"/>
    <mergeCell ref="P4:P5"/>
    <mergeCell ref="Q4:Q5"/>
    <mergeCell ref="E6:S6"/>
    <mergeCell ref="A3:A5"/>
    <mergeCell ref="B3:D3"/>
    <mergeCell ref="E3:G3"/>
    <mergeCell ref="H3:J3"/>
    <mergeCell ref="M4:M5"/>
    <mergeCell ref="L4:L5"/>
    <mergeCell ref="K3:M3"/>
    <mergeCell ref="K4:K5"/>
    <mergeCell ref="G4:G5"/>
    <mergeCell ref="H4:H5"/>
    <mergeCell ref="I4:I5"/>
    <mergeCell ref="J4:J5"/>
    <mergeCell ref="B4:B5"/>
    <mergeCell ref="C4:C5"/>
    <mergeCell ref="D4:D5"/>
    <mergeCell ref="E4:E5"/>
  </mergeCells>
  <phoneticPr fontId="4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Z7"/>
  <sheetViews>
    <sheetView workbookViewId="0">
      <selection activeCell="L13" sqref="L13"/>
    </sheetView>
  </sheetViews>
  <sheetFormatPr baseColWidth="10" defaultRowHeight="12.75" x14ac:dyDescent="0.2"/>
  <cols>
    <col min="1" max="1" width="10.140625" customWidth="1"/>
    <col min="2" max="2" width="5.42578125" customWidth="1"/>
    <col min="3" max="3" width="4.42578125" customWidth="1"/>
    <col min="4" max="4" width="4.140625" customWidth="1"/>
    <col min="5" max="5" width="5.5703125" customWidth="1"/>
    <col min="6" max="6" width="4.5703125" customWidth="1"/>
    <col min="7" max="7" width="3.85546875" customWidth="1"/>
    <col min="8" max="8" width="5.5703125" customWidth="1"/>
    <col min="9" max="9" width="4.42578125" customWidth="1"/>
    <col min="10" max="10" width="4" customWidth="1"/>
    <col min="11" max="11" width="5.7109375" bestFit="1" customWidth="1"/>
    <col min="12" max="12" width="4.7109375" customWidth="1"/>
    <col min="13" max="13" width="4" customWidth="1"/>
    <col min="14" max="14" width="5.42578125" customWidth="1"/>
    <col min="15" max="15" width="4.5703125" customWidth="1"/>
    <col min="16" max="16" width="3.85546875" customWidth="1"/>
    <col min="17" max="17" width="5.5703125" customWidth="1"/>
    <col min="18" max="18" width="4.5703125" customWidth="1"/>
    <col min="19" max="19" width="4" customWidth="1"/>
    <col min="20" max="21" width="5.5703125" bestFit="1" customWidth="1"/>
    <col min="22" max="22" width="6.42578125" customWidth="1"/>
    <col min="23" max="23" width="4.85546875" customWidth="1"/>
    <col min="24" max="24" width="4.42578125" customWidth="1"/>
    <col min="25" max="25" width="11.5703125" customWidth="1"/>
    <col min="26" max="26" width="4.28515625" customWidth="1"/>
  </cols>
  <sheetData>
    <row r="1" spans="1:26" s="2" customFormat="1" x14ac:dyDescent="0.2">
      <c r="A1" s="4" t="s">
        <v>90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s="2" customFormat="1" ht="13.5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s="6" customFormat="1" ht="30" customHeight="1" x14ac:dyDescent="0.2">
      <c r="A3" s="342" t="s">
        <v>0</v>
      </c>
      <c r="B3" s="344" t="s">
        <v>1</v>
      </c>
      <c r="C3" s="345"/>
      <c r="D3" s="346"/>
      <c r="E3" s="344" t="s">
        <v>2</v>
      </c>
      <c r="F3" s="345"/>
      <c r="G3" s="346"/>
      <c r="H3" s="344" t="s">
        <v>3</v>
      </c>
      <c r="I3" s="345"/>
      <c r="J3" s="346"/>
      <c r="K3" s="344" t="s">
        <v>4</v>
      </c>
      <c r="L3" s="345"/>
      <c r="M3" s="345"/>
      <c r="N3" s="344" t="s">
        <v>5</v>
      </c>
      <c r="O3" s="345"/>
      <c r="P3" s="346"/>
      <c r="Q3" s="344" t="s">
        <v>6</v>
      </c>
      <c r="R3" s="345"/>
      <c r="S3" s="346"/>
      <c r="T3" s="367" t="s">
        <v>98</v>
      </c>
      <c r="U3" s="345"/>
      <c r="V3" s="345"/>
      <c r="W3" s="346"/>
      <c r="X3" s="353" t="s">
        <v>7</v>
      </c>
      <c r="Y3" s="5"/>
    </row>
    <row r="4" spans="1:26" s="6" customFormat="1" ht="26.25" customHeight="1" x14ac:dyDescent="0.2">
      <c r="A4" s="343"/>
      <c r="B4" s="351" t="s">
        <v>8</v>
      </c>
      <c r="C4" s="349" t="s">
        <v>15</v>
      </c>
      <c r="D4" s="349" t="s">
        <v>9</v>
      </c>
      <c r="E4" s="351" t="s">
        <v>8</v>
      </c>
      <c r="F4" s="349" t="s">
        <v>15</v>
      </c>
      <c r="G4" s="349" t="s">
        <v>7</v>
      </c>
      <c r="H4" s="351" t="s">
        <v>8</v>
      </c>
      <c r="I4" s="349" t="s">
        <v>15</v>
      </c>
      <c r="J4" s="349" t="s">
        <v>7</v>
      </c>
      <c r="K4" s="351" t="s">
        <v>8</v>
      </c>
      <c r="L4" s="349" t="s">
        <v>15</v>
      </c>
      <c r="M4" s="347" t="s">
        <v>7</v>
      </c>
      <c r="N4" s="351" t="s">
        <v>8</v>
      </c>
      <c r="O4" s="349" t="s">
        <v>15</v>
      </c>
      <c r="P4" s="349" t="s">
        <v>7</v>
      </c>
      <c r="Q4" s="351" t="s">
        <v>8</v>
      </c>
      <c r="R4" s="349" t="s">
        <v>15</v>
      </c>
      <c r="S4" s="349" t="s">
        <v>7</v>
      </c>
      <c r="T4" s="363" t="s">
        <v>22</v>
      </c>
      <c r="U4" s="364"/>
      <c r="V4" s="365" t="s">
        <v>92</v>
      </c>
      <c r="W4" s="366"/>
      <c r="X4" s="354"/>
      <c r="Y4" s="7"/>
    </row>
    <row r="5" spans="1:26" s="6" customFormat="1" ht="30" customHeight="1" x14ac:dyDescent="0.2">
      <c r="A5" s="343"/>
      <c r="B5" s="352"/>
      <c r="C5" s="350"/>
      <c r="D5" s="350"/>
      <c r="E5" s="352"/>
      <c r="F5" s="350"/>
      <c r="G5" s="350"/>
      <c r="H5" s="352"/>
      <c r="I5" s="350"/>
      <c r="J5" s="350"/>
      <c r="K5" s="352"/>
      <c r="L5" s="350"/>
      <c r="M5" s="348"/>
      <c r="N5" s="352"/>
      <c r="O5" s="350"/>
      <c r="P5" s="350"/>
      <c r="Q5" s="352"/>
      <c r="R5" s="350"/>
      <c r="S5" s="350"/>
      <c r="T5" s="192" t="s">
        <v>8</v>
      </c>
      <c r="U5" s="167" t="s">
        <v>15</v>
      </c>
      <c r="V5" s="192" t="s">
        <v>8</v>
      </c>
      <c r="W5" s="177" t="s">
        <v>15</v>
      </c>
      <c r="X5" s="354"/>
      <c r="Y5" s="7"/>
    </row>
    <row r="6" spans="1:26" s="33" customFormat="1" ht="18" customHeight="1" x14ac:dyDescent="0.2">
      <c r="A6" s="74" t="s">
        <v>102</v>
      </c>
      <c r="B6" s="75">
        <v>111</v>
      </c>
      <c r="C6" s="76">
        <v>55</v>
      </c>
      <c r="D6" s="76">
        <v>4</v>
      </c>
      <c r="E6" s="369"/>
      <c r="F6" s="370"/>
      <c r="G6" s="370"/>
      <c r="H6" s="370"/>
      <c r="I6" s="370"/>
      <c r="J6" s="370"/>
      <c r="K6" s="370"/>
      <c r="L6" s="370"/>
      <c r="M6" s="370"/>
      <c r="N6" s="370"/>
      <c r="O6" s="370"/>
      <c r="P6" s="370"/>
      <c r="Q6" s="370"/>
      <c r="R6" s="370"/>
      <c r="S6" s="371"/>
      <c r="T6" s="77">
        <f t="shared" ref="T6:U6" si="0">B6+E6+H6+K6+N6+Q6</f>
        <v>111</v>
      </c>
      <c r="U6" s="76">
        <f t="shared" si="0"/>
        <v>55</v>
      </c>
      <c r="V6" s="75">
        <v>3</v>
      </c>
      <c r="W6" s="76">
        <v>1</v>
      </c>
      <c r="X6" s="80">
        <f>D6+G6+J6+M6+P6+S6</f>
        <v>4</v>
      </c>
      <c r="Y6" s="49"/>
      <c r="Z6" s="49"/>
    </row>
    <row r="7" spans="1:26" s="33" customFormat="1" ht="18" customHeight="1" thickBot="1" x14ac:dyDescent="0.25">
      <c r="A7" s="189" t="s">
        <v>108</v>
      </c>
      <c r="B7" s="63"/>
      <c r="C7" s="161"/>
      <c r="D7" s="161"/>
      <c r="E7" s="197"/>
      <c r="F7" s="197"/>
      <c r="G7" s="197"/>
      <c r="H7" s="372"/>
      <c r="I7" s="372"/>
      <c r="J7" s="372"/>
      <c r="K7" s="372"/>
      <c r="L7" s="372"/>
      <c r="M7" s="372"/>
      <c r="N7" s="372"/>
      <c r="O7" s="372"/>
      <c r="P7" s="372"/>
      <c r="Q7" s="372"/>
      <c r="R7" s="372"/>
      <c r="S7" s="373"/>
      <c r="T7" s="60">
        <f t="shared" ref="T7" si="1">B7+E7+H7+K7+N7+Q7</f>
        <v>0</v>
      </c>
      <c r="U7" s="161">
        <f t="shared" ref="U7" si="2">C7+F7+I7+L7+O7+R7</f>
        <v>0</v>
      </c>
      <c r="V7" s="63"/>
      <c r="W7" s="161"/>
      <c r="X7" s="190">
        <f>D7+G7+J7+M7+P7+S7</f>
        <v>0</v>
      </c>
      <c r="Y7" s="49"/>
      <c r="Z7" s="49"/>
    </row>
  </sheetData>
  <mergeCells count="31">
    <mergeCell ref="H7:S7"/>
    <mergeCell ref="E6:S6"/>
    <mergeCell ref="M4:M5"/>
    <mergeCell ref="N4:N5"/>
    <mergeCell ref="O4:O5"/>
    <mergeCell ref="P4:P5"/>
    <mergeCell ref="Q4:Q5"/>
    <mergeCell ref="R4:R5"/>
    <mergeCell ref="Q3:S3"/>
    <mergeCell ref="T3:W3"/>
    <mergeCell ref="X3:X5"/>
    <mergeCell ref="B4:B5"/>
    <mergeCell ref="C4:C5"/>
    <mergeCell ref="D4:D5"/>
    <mergeCell ref="E4:E5"/>
    <mergeCell ref="F4:F5"/>
    <mergeCell ref="G4:G5"/>
    <mergeCell ref="H4:H5"/>
    <mergeCell ref="N3:P3"/>
    <mergeCell ref="S4:S5"/>
    <mergeCell ref="T4:U4"/>
    <mergeCell ref="V4:W4"/>
    <mergeCell ref="A3:A5"/>
    <mergeCell ref="B3:D3"/>
    <mergeCell ref="E3:G3"/>
    <mergeCell ref="H3:J3"/>
    <mergeCell ref="K3:M3"/>
    <mergeCell ref="I4:I5"/>
    <mergeCell ref="J4:J5"/>
    <mergeCell ref="K4:K5"/>
    <mergeCell ref="L4:L5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Z55"/>
  <sheetViews>
    <sheetView workbookViewId="0">
      <selection activeCell="T22" sqref="T22"/>
    </sheetView>
  </sheetViews>
  <sheetFormatPr baseColWidth="10" defaultRowHeight="12.75" x14ac:dyDescent="0.2"/>
  <cols>
    <col min="1" max="1" width="10.140625" style="1" customWidth="1"/>
    <col min="2" max="2" width="5.42578125" style="1" customWidth="1"/>
    <col min="3" max="3" width="4.42578125" style="1" customWidth="1"/>
    <col min="4" max="4" width="4.140625" style="1" customWidth="1"/>
    <col min="5" max="5" width="5.5703125" style="1" customWidth="1"/>
    <col min="6" max="6" width="4.5703125" style="1" customWidth="1"/>
    <col min="7" max="7" width="3.85546875" style="1" customWidth="1"/>
    <col min="8" max="8" width="5.5703125" style="1" customWidth="1"/>
    <col min="9" max="9" width="4.42578125" style="1" customWidth="1"/>
    <col min="10" max="10" width="4" style="1" customWidth="1"/>
    <col min="11" max="11" width="5.7109375" style="1" bestFit="1" customWidth="1"/>
    <col min="12" max="12" width="4.7109375" style="1" customWidth="1"/>
    <col min="13" max="13" width="4" style="1" customWidth="1"/>
    <col min="14" max="14" width="5.42578125" style="1" customWidth="1"/>
    <col min="15" max="15" width="4.5703125" style="1" customWidth="1"/>
    <col min="16" max="16" width="3.85546875" style="1" customWidth="1"/>
    <col min="17" max="17" width="5.5703125" style="1" customWidth="1"/>
    <col min="18" max="18" width="4.5703125" style="1" customWidth="1"/>
    <col min="19" max="19" width="4" style="1" customWidth="1"/>
    <col min="20" max="21" width="5.5703125" style="1" bestFit="1" customWidth="1"/>
    <col min="22" max="22" width="6.42578125" style="1" customWidth="1"/>
    <col min="23" max="23" width="4.85546875" style="1" customWidth="1"/>
    <col min="24" max="24" width="4.42578125" style="1" customWidth="1"/>
    <col min="25" max="25" width="11.5703125" style="1" customWidth="1"/>
    <col min="26" max="26" width="4.28515625" style="1" customWidth="1"/>
    <col min="27" max="16384" width="11.42578125" style="2"/>
  </cols>
  <sheetData>
    <row r="1" spans="1:26" x14ac:dyDescent="0.2">
      <c r="A1" s="4" t="s">
        <v>106</v>
      </c>
    </row>
    <row r="2" spans="1:26" ht="13.5" thickBot="1" x14ac:dyDescent="0.25"/>
    <row r="3" spans="1:26" s="6" customFormat="1" ht="30" customHeight="1" x14ac:dyDescent="0.2">
      <c r="A3" s="342" t="s">
        <v>0</v>
      </c>
      <c r="B3" s="344" t="s">
        <v>1</v>
      </c>
      <c r="C3" s="345"/>
      <c r="D3" s="346"/>
      <c r="E3" s="344" t="s">
        <v>2</v>
      </c>
      <c r="F3" s="345"/>
      <c r="G3" s="346"/>
      <c r="H3" s="344" t="s">
        <v>3</v>
      </c>
      <c r="I3" s="345"/>
      <c r="J3" s="346"/>
      <c r="K3" s="344" t="s">
        <v>4</v>
      </c>
      <c r="L3" s="345"/>
      <c r="M3" s="345"/>
      <c r="N3" s="344" t="s">
        <v>5</v>
      </c>
      <c r="O3" s="345"/>
      <c r="P3" s="346"/>
      <c r="Q3" s="344" t="s">
        <v>6</v>
      </c>
      <c r="R3" s="345"/>
      <c r="S3" s="346"/>
      <c r="T3" s="367" t="s">
        <v>98</v>
      </c>
      <c r="U3" s="345"/>
      <c r="V3" s="345"/>
      <c r="W3" s="346"/>
      <c r="X3" s="353" t="s">
        <v>7</v>
      </c>
      <c r="Y3" s="5"/>
    </row>
    <row r="4" spans="1:26" s="6" customFormat="1" ht="26.25" customHeight="1" x14ac:dyDescent="0.2">
      <c r="A4" s="343"/>
      <c r="B4" s="351" t="s">
        <v>8</v>
      </c>
      <c r="C4" s="349" t="s">
        <v>15</v>
      </c>
      <c r="D4" s="349" t="s">
        <v>9</v>
      </c>
      <c r="E4" s="351" t="s">
        <v>8</v>
      </c>
      <c r="F4" s="349" t="s">
        <v>15</v>
      </c>
      <c r="G4" s="349" t="s">
        <v>7</v>
      </c>
      <c r="H4" s="351" t="s">
        <v>8</v>
      </c>
      <c r="I4" s="349" t="s">
        <v>15</v>
      </c>
      <c r="J4" s="349" t="s">
        <v>7</v>
      </c>
      <c r="K4" s="351" t="s">
        <v>8</v>
      </c>
      <c r="L4" s="349" t="s">
        <v>15</v>
      </c>
      <c r="M4" s="347" t="s">
        <v>7</v>
      </c>
      <c r="N4" s="351" t="s">
        <v>8</v>
      </c>
      <c r="O4" s="349" t="s">
        <v>15</v>
      </c>
      <c r="P4" s="349" t="s">
        <v>7</v>
      </c>
      <c r="Q4" s="351" t="s">
        <v>8</v>
      </c>
      <c r="R4" s="349" t="s">
        <v>15</v>
      </c>
      <c r="S4" s="349" t="s">
        <v>7</v>
      </c>
      <c r="T4" s="363" t="s">
        <v>22</v>
      </c>
      <c r="U4" s="364"/>
      <c r="V4" s="365" t="s">
        <v>92</v>
      </c>
      <c r="W4" s="366"/>
      <c r="X4" s="354"/>
      <c r="Y4" s="7"/>
    </row>
    <row r="5" spans="1:26" s="6" customFormat="1" ht="30" customHeight="1" thickBot="1" x14ac:dyDescent="0.25">
      <c r="A5" s="343"/>
      <c r="B5" s="352"/>
      <c r="C5" s="350"/>
      <c r="D5" s="350"/>
      <c r="E5" s="352"/>
      <c r="F5" s="350"/>
      <c r="G5" s="350"/>
      <c r="H5" s="352"/>
      <c r="I5" s="350"/>
      <c r="J5" s="350"/>
      <c r="K5" s="352"/>
      <c r="L5" s="350"/>
      <c r="M5" s="348"/>
      <c r="N5" s="352"/>
      <c r="O5" s="350"/>
      <c r="P5" s="350"/>
      <c r="Q5" s="352"/>
      <c r="R5" s="350"/>
      <c r="S5" s="350"/>
      <c r="T5" s="191" t="s">
        <v>8</v>
      </c>
      <c r="U5" s="167" t="s">
        <v>15</v>
      </c>
      <c r="V5" s="9" t="s">
        <v>8</v>
      </c>
      <c r="W5" s="104" t="s">
        <v>15</v>
      </c>
      <c r="X5" s="354"/>
      <c r="Y5" s="7"/>
    </row>
    <row r="6" spans="1:26" s="33" customFormat="1" ht="18" customHeight="1" x14ac:dyDescent="0.2">
      <c r="A6" s="44" t="s">
        <v>26</v>
      </c>
      <c r="B6" s="45">
        <v>115</v>
      </c>
      <c r="C6" s="46">
        <v>57</v>
      </c>
      <c r="D6" s="46">
        <v>4</v>
      </c>
      <c r="E6" s="355"/>
      <c r="F6" s="356"/>
      <c r="G6" s="356"/>
      <c r="H6" s="356"/>
      <c r="I6" s="356"/>
      <c r="J6" s="356"/>
      <c r="K6" s="356"/>
      <c r="L6" s="356"/>
      <c r="M6" s="356"/>
      <c r="N6" s="356"/>
      <c r="O6" s="356"/>
      <c r="P6" s="356"/>
      <c r="Q6" s="356"/>
      <c r="R6" s="356"/>
      <c r="S6" s="357"/>
      <c r="T6" s="47">
        <f t="shared" ref="T6:U10" si="0">B6+E6+H6+K6+N6+Q6</f>
        <v>115</v>
      </c>
      <c r="U6" s="46">
        <f t="shared" si="0"/>
        <v>57</v>
      </c>
      <c r="V6" s="45">
        <v>1</v>
      </c>
      <c r="W6" s="46">
        <v>0</v>
      </c>
      <c r="X6" s="48">
        <f>D6+G6+J6+M6+P6+S6</f>
        <v>4</v>
      </c>
      <c r="Y6" s="49"/>
      <c r="Z6" s="49"/>
    </row>
    <row r="7" spans="1:26" s="33" customFormat="1" ht="18" customHeight="1" x14ac:dyDescent="0.2">
      <c r="A7" s="74" t="s">
        <v>62</v>
      </c>
      <c r="B7" s="75">
        <v>115</v>
      </c>
      <c r="C7" s="76">
        <v>59</v>
      </c>
      <c r="D7" s="76">
        <v>4</v>
      </c>
      <c r="E7" s="75">
        <v>115</v>
      </c>
      <c r="F7" s="76">
        <v>56</v>
      </c>
      <c r="G7" s="76">
        <v>4</v>
      </c>
      <c r="H7" s="369"/>
      <c r="I7" s="370"/>
      <c r="J7" s="370"/>
      <c r="K7" s="370"/>
      <c r="L7" s="370"/>
      <c r="M7" s="370"/>
      <c r="N7" s="370"/>
      <c r="O7" s="370"/>
      <c r="P7" s="370"/>
      <c r="Q7" s="370"/>
      <c r="R7" s="370"/>
      <c r="S7" s="371"/>
      <c r="T7" s="77">
        <f t="shared" si="0"/>
        <v>230</v>
      </c>
      <c r="U7" s="76">
        <f t="shared" si="0"/>
        <v>115</v>
      </c>
      <c r="V7" s="75">
        <v>9</v>
      </c>
      <c r="W7" s="76">
        <v>5</v>
      </c>
      <c r="X7" s="80">
        <f>D7+G7+J7+M7+P7+S7</f>
        <v>8</v>
      </c>
      <c r="Y7" s="49"/>
      <c r="Z7" s="49"/>
    </row>
    <row r="8" spans="1:26" s="33" customFormat="1" ht="18" customHeight="1" x14ac:dyDescent="0.2">
      <c r="A8" s="137" t="s">
        <v>80</v>
      </c>
      <c r="B8" s="54">
        <v>114</v>
      </c>
      <c r="C8" s="53">
        <v>58</v>
      </c>
      <c r="D8" s="53">
        <v>4</v>
      </c>
      <c r="E8" s="54">
        <v>118</v>
      </c>
      <c r="F8" s="53">
        <v>59</v>
      </c>
      <c r="G8" s="53">
        <v>4</v>
      </c>
      <c r="H8" s="54">
        <v>117</v>
      </c>
      <c r="I8" s="53">
        <v>57</v>
      </c>
      <c r="J8" s="53">
        <v>4</v>
      </c>
      <c r="K8" s="368"/>
      <c r="L8" s="361"/>
      <c r="M8" s="361"/>
      <c r="N8" s="361"/>
      <c r="O8" s="361"/>
      <c r="P8" s="361"/>
      <c r="Q8" s="361"/>
      <c r="R8" s="361"/>
      <c r="S8" s="362"/>
      <c r="T8" s="52">
        <f t="shared" si="0"/>
        <v>349</v>
      </c>
      <c r="U8" s="53">
        <f t="shared" si="0"/>
        <v>174</v>
      </c>
      <c r="V8" s="54">
        <v>9</v>
      </c>
      <c r="W8" s="53">
        <v>5</v>
      </c>
      <c r="X8" s="138">
        <f>D8+G8+J8+M8+P8+S8</f>
        <v>12</v>
      </c>
      <c r="Y8" s="49"/>
      <c r="Z8" s="49"/>
    </row>
    <row r="9" spans="1:26" s="33" customFormat="1" ht="18" customHeight="1" x14ac:dyDescent="0.2">
      <c r="A9" s="89" t="s">
        <v>101</v>
      </c>
      <c r="B9" s="90">
        <v>113</v>
      </c>
      <c r="C9" s="92">
        <v>52</v>
      </c>
      <c r="D9" s="92">
        <v>4</v>
      </c>
      <c r="E9" s="90">
        <v>114</v>
      </c>
      <c r="F9" s="92">
        <v>59</v>
      </c>
      <c r="G9" s="92">
        <v>4</v>
      </c>
      <c r="H9" s="90">
        <v>116</v>
      </c>
      <c r="I9" s="92">
        <v>60</v>
      </c>
      <c r="J9" s="92">
        <v>4</v>
      </c>
      <c r="K9" s="90">
        <v>118</v>
      </c>
      <c r="L9" s="92">
        <v>57</v>
      </c>
      <c r="M9" s="92">
        <v>4</v>
      </c>
      <c r="N9" s="361"/>
      <c r="O9" s="361"/>
      <c r="P9" s="361"/>
      <c r="Q9" s="361"/>
      <c r="R9" s="361"/>
      <c r="S9" s="362"/>
      <c r="T9" s="96">
        <f t="shared" si="0"/>
        <v>461</v>
      </c>
      <c r="U9" s="92">
        <f t="shared" si="0"/>
        <v>228</v>
      </c>
      <c r="V9" s="90">
        <v>13</v>
      </c>
      <c r="W9" s="92">
        <v>6</v>
      </c>
      <c r="X9" s="98">
        <v>16</v>
      </c>
      <c r="Y9" s="49"/>
      <c r="Z9" s="49"/>
    </row>
    <row r="10" spans="1:26" s="33" customFormat="1" ht="18" customHeight="1" x14ac:dyDescent="0.2">
      <c r="A10" s="89" t="s">
        <v>102</v>
      </c>
      <c r="B10" s="90">
        <f>'GE_Mitte_Sek I'!B10+GE_Ost_Sek_I!B6</f>
        <v>225</v>
      </c>
      <c r="C10" s="92">
        <f>'GE_Mitte_Sek I'!C10+GE_Ost_Sek_I!C6</f>
        <v>118</v>
      </c>
      <c r="D10" s="92">
        <f>'GE_Mitte_Sek I'!D10+GE_Ost_Sek_I!D6</f>
        <v>8</v>
      </c>
      <c r="E10" s="90">
        <f>'GE_Mitte_Sek I'!E10+GE_Ost_Sek_I!E6</f>
        <v>110</v>
      </c>
      <c r="F10" s="92">
        <f>'GE_Mitte_Sek I'!F10+GE_Ost_Sek_I!F6</f>
        <v>50</v>
      </c>
      <c r="G10" s="92">
        <f>'GE_Mitte_Sek I'!G10+GE_Ost_Sek_I!G6</f>
        <v>4</v>
      </c>
      <c r="H10" s="90">
        <f>'GE_Mitte_Sek I'!H10+GE_Ost_Sek_I!H6</f>
        <v>116</v>
      </c>
      <c r="I10" s="92">
        <f>'GE_Mitte_Sek I'!I10+GE_Ost_Sek_I!I6</f>
        <v>60</v>
      </c>
      <c r="J10" s="92">
        <f>'GE_Mitte_Sek I'!J10+GE_Ost_Sek_I!J6</f>
        <v>4</v>
      </c>
      <c r="K10" s="90">
        <f>'GE_Mitte_Sek I'!K10+GE_Ost_Sek_I!K6</f>
        <v>117</v>
      </c>
      <c r="L10" s="92">
        <f>'GE_Mitte_Sek I'!L10+GE_Ost_Sek_I!L6</f>
        <v>61</v>
      </c>
      <c r="M10" s="92">
        <f>'GE_Mitte_Sek I'!M10+GE_Ost_Sek_I!M6</f>
        <v>4</v>
      </c>
      <c r="N10" s="92">
        <f>'GE_Mitte_Sek I'!N10+GE_Ost_Sek_I!N6</f>
        <v>116</v>
      </c>
      <c r="O10" s="92">
        <f>'GE_Mitte_Sek I'!O10+GE_Ost_Sek_I!O6</f>
        <v>57</v>
      </c>
      <c r="P10" s="92">
        <f>'GE_Mitte_Sek I'!P10+GE_Ost_Sek_I!P6</f>
        <v>4</v>
      </c>
      <c r="Q10" s="358"/>
      <c r="R10" s="359"/>
      <c r="S10" s="360"/>
      <c r="T10" s="96">
        <f t="shared" si="0"/>
        <v>684</v>
      </c>
      <c r="U10" s="92">
        <f t="shared" si="0"/>
        <v>346</v>
      </c>
      <c r="V10" s="90">
        <v>27</v>
      </c>
      <c r="W10" s="92">
        <v>12</v>
      </c>
      <c r="X10" s="98">
        <v>24</v>
      </c>
      <c r="Y10" s="49"/>
      <c r="Z10" s="49"/>
    </row>
    <row r="11" spans="1:26" s="33" customFormat="1" ht="18" customHeight="1" thickBot="1" x14ac:dyDescent="0.25">
      <c r="A11" s="189" t="s">
        <v>108</v>
      </c>
      <c r="B11" s="63">
        <f>'GE_Mitte_Sek I'!B11+GE_Ost_Sek_I!B7</f>
        <v>0</v>
      </c>
      <c r="C11" s="161">
        <f>'GE_Mitte_Sek I'!C11+GE_Ost_Sek_I!C7</f>
        <v>0</v>
      </c>
      <c r="D11" s="161">
        <f>'GE_Mitte_Sek I'!D11+GE_Ost_Sek_I!D7</f>
        <v>0</v>
      </c>
      <c r="E11" s="63">
        <f>'GE_Mitte_Sek I'!E11+GE_Ost_Sek_I!E7</f>
        <v>0</v>
      </c>
      <c r="F11" s="161">
        <f>'GE_Mitte_Sek I'!F11+GE_Ost_Sek_I!F7</f>
        <v>0</v>
      </c>
      <c r="G11" s="161">
        <f>'GE_Mitte_Sek I'!G11+GE_Ost_Sek_I!G7</f>
        <v>0</v>
      </c>
      <c r="H11" s="63">
        <f>'GE_Mitte_Sek I'!H11+GE_Ost_Sek_I!H7</f>
        <v>0</v>
      </c>
      <c r="I11" s="161">
        <f>'GE_Mitte_Sek I'!I11+GE_Ost_Sek_I!I7</f>
        <v>0</v>
      </c>
      <c r="J11" s="161">
        <f>'GE_Mitte_Sek I'!J11+GE_Ost_Sek_I!J7</f>
        <v>0</v>
      </c>
      <c r="K11" s="63">
        <f>'GE_Mitte_Sek I'!K11+GE_Ost_Sek_I!K7</f>
        <v>0</v>
      </c>
      <c r="L11" s="161">
        <f>'GE_Mitte_Sek I'!L11+GE_Ost_Sek_I!L7</f>
        <v>0</v>
      </c>
      <c r="M11" s="161">
        <f>'GE_Mitte_Sek I'!M11+GE_Ost_Sek_I!M7</f>
        <v>0</v>
      </c>
      <c r="N11" s="161">
        <f>'GE_Mitte_Sek I'!N11+GE_Ost_Sek_I!N7</f>
        <v>0</v>
      </c>
      <c r="O11" s="161">
        <f>'GE_Mitte_Sek I'!O11+GE_Ost_Sek_I!O7</f>
        <v>0</v>
      </c>
      <c r="P11" s="161">
        <f>'GE_Mitte_Sek I'!P11+GE_Ost_Sek_I!P7</f>
        <v>0</v>
      </c>
      <c r="Q11" s="196"/>
      <c r="R11" s="196"/>
      <c r="S11" s="196"/>
      <c r="T11" s="60">
        <f t="shared" ref="T11" si="1">B11+E11+H11+K11+N11+Q11</f>
        <v>0</v>
      </c>
      <c r="U11" s="161">
        <f t="shared" ref="U11" si="2">C11+F11+I11+L11+O11+R11</f>
        <v>0</v>
      </c>
      <c r="V11" s="63">
        <f>'GE_Mitte_Sek I'!V11+GE_Ost_Sek_I!V7</f>
        <v>0</v>
      </c>
      <c r="W11" s="161">
        <f>'GE_Mitte_Sek I'!W11+GE_Ost_Sek_I!W7</f>
        <v>0</v>
      </c>
      <c r="X11" s="190">
        <f>D11+G11+J11+M11+P11</f>
        <v>0</v>
      </c>
      <c r="Y11" s="49"/>
      <c r="Z11" s="49"/>
    </row>
    <row r="12" spans="1:26" ht="24.95" customHeight="1" x14ac:dyDescent="0.2">
      <c r="T12" s="13"/>
    </row>
    <row r="13" spans="1:26" ht="24.95" customHeight="1" x14ac:dyDescent="0.2">
      <c r="T13" s="13"/>
    </row>
    <row r="14" spans="1:26" ht="24.95" customHeight="1" x14ac:dyDescent="0.2">
      <c r="T14" s="13"/>
    </row>
    <row r="15" spans="1:26" ht="24.95" customHeight="1" x14ac:dyDescent="0.2"/>
    <row r="16" spans="1:26" ht="24.95" customHeight="1" x14ac:dyDescent="0.2"/>
    <row r="17" spans="1:26" ht="24.95" customHeight="1" x14ac:dyDescent="0.2"/>
    <row r="18" spans="1:26" ht="24.95" customHeight="1" x14ac:dyDescent="0.2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24.95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24.95" customHeight="1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24.95" customHeight="1" x14ac:dyDescent="0.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24.9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24.95" customHeight="1" x14ac:dyDescent="0.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24.95" customHeight="1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24.95" customHeight="1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24.95" customHeight="1" x14ac:dyDescent="0.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24.95" customHeight="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24.95" customHeight="1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24.95" customHeight="1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24.95" customHeight="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24.95" customHeight="1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24.95" customHeight="1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24.95" customHeight="1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24.95" customHeight="1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24.95" customHeight="1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24.95" customHeight="1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24.95" customHeight="1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24.95" customHeight="1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24.95" customHeight="1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24.95" customHeight="1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24.95" customHeight="1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24.95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24.95" customHeight="1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24.95" customHeight="1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24.95" customHeight="1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24.95" customHeight="1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24.95" customHeight="1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24.95" customHeight="1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24.95" customHeight="1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24.95" customHeight="1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24.95" customHeight="1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24.95" customHeight="1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24.95" customHeight="1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24.95" customHeight="1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24.95" customHeight="1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</sheetData>
  <mergeCells count="34">
    <mergeCell ref="A3:A5"/>
    <mergeCell ref="B3:D3"/>
    <mergeCell ref="E3:G3"/>
    <mergeCell ref="H3:J3"/>
    <mergeCell ref="K3:M3"/>
    <mergeCell ref="I4:I5"/>
    <mergeCell ref="J4:J5"/>
    <mergeCell ref="K4:K5"/>
    <mergeCell ref="L4:L5"/>
    <mergeCell ref="Q3:S3"/>
    <mergeCell ref="T3:W3"/>
    <mergeCell ref="X3:X5"/>
    <mergeCell ref="B4:B5"/>
    <mergeCell ref="C4:C5"/>
    <mergeCell ref="D4:D5"/>
    <mergeCell ref="E4:E5"/>
    <mergeCell ref="F4:F5"/>
    <mergeCell ref="G4:G5"/>
    <mergeCell ref="H4:H5"/>
    <mergeCell ref="N3:P3"/>
    <mergeCell ref="N9:S9"/>
    <mergeCell ref="Q10:S10"/>
    <mergeCell ref="S4:S5"/>
    <mergeCell ref="T4:U4"/>
    <mergeCell ref="V4:W4"/>
    <mergeCell ref="E6:S6"/>
    <mergeCell ref="H7:S7"/>
    <mergeCell ref="K8:S8"/>
    <mergeCell ref="M4:M5"/>
    <mergeCell ref="N4:N5"/>
    <mergeCell ref="O4:O5"/>
    <mergeCell ref="P4:P5"/>
    <mergeCell ref="Q4:Q5"/>
    <mergeCell ref="R4:R5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X28"/>
  <sheetViews>
    <sheetView workbookViewId="0">
      <selection activeCell="P15" sqref="P15"/>
    </sheetView>
  </sheetViews>
  <sheetFormatPr baseColWidth="10" defaultRowHeight="12.75" x14ac:dyDescent="0.2"/>
  <cols>
    <col min="1" max="1" width="9.28515625" style="2" customWidth="1"/>
    <col min="2" max="2" width="6.7109375" style="2" customWidth="1"/>
    <col min="3" max="3" width="6.28515625" style="2" customWidth="1"/>
    <col min="4" max="4" width="6.42578125" style="2" customWidth="1"/>
    <col min="5" max="5" width="6.42578125" style="33" customWidth="1"/>
    <col min="6" max="10" width="4.140625" style="2" customWidth="1"/>
    <col min="11" max="11" width="5.42578125" style="2" customWidth="1"/>
    <col min="12" max="12" width="4.28515625" style="2" customWidth="1"/>
    <col min="13" max="13" width="5.28515625" style="2" customWidth="1"/>
    <col min="14" max="14" width="4" style="2" customWidth="1"/>
    <col min="15" max="15" width="5.42578125" style="2" customWidth="1"/>
    <col min="16" max="16" width="4.5703125" style="2" customWidth="1"/>
    <col min="17" max="18" width="5.42578125" style="2" customWidth="1"/>
    <col min="19" max="25" width="6.42578125" style="2" customWidth="1"/>
    <col min="26" max="26" width="4" style="2" customWidth="1"/>
    <col min="27" max="16384" width="11.42578125" style="2"/>
  </cols>
  <sheetData>
    <row r="1" spans="1:24" x14ac:dyDescent="0.2">
      <c r="A1" s="8" t="s">
        <v>107</v>
      </c>
    </row>
    <row r="2" spans="1:24" ht="13.5" thickBot="1" x14ac:dyDescent="0.25"/>
    <row r="3" spans="1:24" ht="38.450000000000003" customHeight="1" x14ac:dyDescent="0.2">
      <c r="A3" s="383" t="s">
        <v>0</v>
      </c>
      <c r="B3" s="181" t="s">
        <v>13</v>
      </c>
      <c r="C3" s="178"/>
      <c r="D3" s="178"/>
      <c r="E3" s="194"/>
      <c r="F3" s="179"/>
      <c r="G3" s="391" t="s">
        <v>20</v>
      </c>
      <c r="H3" s="392"/>
      <c r="I3" s="392"/>
      <c r="J3" s="392"/>
      <c r="K3" s="392"/>
      <c r="L3" s="392"/>
      <c r="M3" s="392"/>
      <c r="N3" s="392"/>
      <c r="O3" s="392"/>
      <c r="P3" s="392"/>
      <c r="Q3" s="392"/>
      <c r="R3" s="392"/>
      <c r="S3" s="392"/>
      <c r="T3" s="393"/>
      <c r="U3" s="394" t="s">
        <v>21</v>
      </c>
      <c r="V3" s="345"/>
      <c r="W3" s="345"/>
      <c r="X3" s="395"/>
    </row>
    <row r="4" spans="1:24" ht="30" customHeight="1" x14ac:dyDescent="0.2">
      <c r="A4" s="384"/>
      <c r="B4" s="397" t="s">
        <v>12</v>
      </c>
      <c r="C4" s="387"/>
      <c r="D4" s="388" t="s">
        <v>99</v>
      </c>
      <c r="E4" s="390"/>
      <c r="F4" s="398" t="s">
        <v>7</v>
      </c>
      <c r="G4" s="400" t="s">
        <v>27</v>
      </c>
      <c r="H4" s="401"/>
      <c r="I4" s="402" t="s">
        <v>54</v>
      </c>
      <c r="J4" s="402"/>
      <c r="K4" s="403" t="s">
        <v>16</v>
      </c>
      <c r="L4" s="402"/>
      <c r="M4" s="402" t="s">
        <v>17</v>
      </c>
      <c r="N4" s="402"/>
      <c r="O4" s="402" t="s">
        <v>18</v>
      </c>
      <c r="P4" s="402" t="s">
        <v>15</v>
      </c>
      <c r="Q4" s="404" t="s">
        <v>12</v>
      </c>
      <c r="R4" s="404"/>
      <c r="S4" s="388" t="s">
        <v>99</v>
      </c>
      <c r="T4" s="389"/>
      <c r="U4" s="386" t="s">
        <v>12</v>
      </c>
      <c r="V4" s="387"/>
      <c r="W4" s="396" t="s">
        <v>99</v>
      </c>
      <c r="X4" s="389"/>
    </row>
    <row r="5" spans="1:24" ht="30" customHeight="1" thickBot="1" x14ac:dyDescent="0.25">
      <c r="A5" s="385"/>
      <c r="B5" s="9" t="s">
        <v>8</v>
      </c>
      <c r="C5" s="10" t="s">
        <v>15</v>
      </c>
      <c r="D5" s="9" t="s">
        <v>8</v>
      </c>
      <c r="E5" s="195" t="s">
        <v>15</v>
      </c>
      <c r="F5" s="399"/>
      <c r="G5" s="182" t="s">
        <v>8</v>
      </c>
      <c r="H5" s="183" t="s">
        <v>15</v>
      </c>
      <c r="I5" s="184" t="s">
        <v>8</v>
      </c>
      <c r="J5" s="185" t="s">
        <v>15</v>
      </c>
      <c r="K5" s="186" t="s">
        <v>8</v>
      </c>
      <c r="L5" s="185" t="s">
        <v>15</v>
      </c>
      <c r="M5" s="184" t="s">
        <v>8</v>
      </c>
      <c r="N5" s="185" t="s">
        <v>15</v>
      </c>
      <c r="O5" s="184" t="s">
        <v>8</v>
      </c>
      <c r="P5" s="185" t="s">
        <v>15</v>
      </c>
      <c r="Q5" s="9" t="s">
        <v>8</v>
      </c>
      <c r="R5" s="11" t="s">
        <v>15</v>
      </c>
      <c r="S5" s="9" t="s">
        <v>8</v>
      </c>
      <c r="T5" s="180" t="s">
        <v>15</v>
      </c>
      <c r="U5" s="150" t="s">
        <v>8</v>
      </c>
      <c r="V5" s="185" t="s">
        <v>15</v>
      </c>
      <c r="W5" s="184" t="s">
        <v>8</v>
      </c>
      <c r="X5" s="180" t="s">
        <v>15</v>
      </c>
    </row>
    <row r="6" spans="1:24" s="33" customFormat="1" ht="18" customHeight="1" x14ac:dyDescent="0.2">
      <c r="A6" s="51" t="s">
        <v>26</v>
      </c>
      <c r="B6" s="52">
        <f>'GE_Mitte_Sek I'!T6</f>
        <v>115</v>
      </c>
      <c r="C6" s="53">
        <f>'GE_Mitte_Sek I'!U6</f>
        <v>57</v>
      </c>
      <c r="D6" s="56">
        <f>'GE_Mitte_Sek I'!V6</f>
        <v>1</v>
      </c>
      <c r="E6" s="55">
        <f>'GE_Mitte_Sek I'!W6</f>
        <v>0</v>
      </c>
      <c r="F6" s="57">
        <f>'GE_Mitte_Sek I'!X6</f>
        <v>4</v>
      </c>
      <c r="G6" s="374"/>
      <c r="H6" s="375"/>
      <c r="I6" s="375"/>
      <c r="J6" s="375"/>
      <c r="K6" s="375"/>
      <c r="L6" s="375"/>
      <c r="M6" s="375"/>
      <c r="N6" s="375"/>
      <c r="O6" s="375"/>
      <c r="P6" s="375"/>
      <c r="Q6" s="375"/>
      <c r="R6" s="375"/>
      <c r="S6" s="375"/>
      <c r="T6" s="376"/>
      <c r="U6" s="58">
        <f t="shared" ref="U6:X7" si="0">B6+Q6</f>
        <v>115</v>
      </c>
      <c r="V6" s="53">
        <f t="shared" si="0"/>
        <v>57</v>
      </c>
      <c r="W6" s="54">
        <f t="shared" si="0"/>
        <v>1</v>
      </c>
      <c r="X6" s="59">
        <f t="shared" si="0"/>
        <v>0</v>
      </c>
    </row>
    <row r="7" spans="1:24" s="33" customFormat="1" ht="18" customHeight="1" x14ac:dyDescent="0.2">
      <c r="A7" s="155" t="s">
        <v>62</v>
      </c>
      <c r="B7" s="96">
        <f>'GE_Mitte_Sek I'!T7</f>
        <v>230</v>
      </c>
      <c r="C7" s="158">
        <f>'GE_Mitte_Sek I'!U7</f>
        <v>115</v>
      </c>
      <c r="D7" s="96">
        <f>'GE_Mitte_Sek I'!V7</f>
        <v>9</v>
      </c>
      <c r="E7" s="158">
        <f>'GE_Mitte_Sek I'!W7</f>
        <v>5</v>
      </c>
      <c r="F7" s="156">
        <f>'GE_Mitte_Sek I'!X7</f>
        <v>8</v>
      </c>
      <c r="G7" s="377"/>
      <c r="H7" s="378"/>
      <c r="I7" s="378"/>
      <c r="J7" s="378"/>
      <c r="K7" s="378"/>
      <c r="L7" s="378"/>
      <c r="M7" s="378"/>
      <c r="N7" s="378"/>
      <c r="O7" s="378"/>
      <c r="P7" s="378"/>
      <c r="Q7" s="378"/>
      <c r="R7" s="378"/>
      <c r="S7" s="378"/>
      <c r="T7" s="379"/>
      <c r="U7" s="157">
        <f t="shared" si="0"/>
        <v>230</v>
      </c>
      <c r="V7" s="92">
        <f t="shared" si="0"/>
        <v>115</v>
      </c>
      <c r="W7" s="90">
        <f t="shared" si="0"/>
        <v>9</v>
      </c>
      <c r="X7" s="159">
        <f t="shared" si="0"/>
        <v>5</v>
      </c>
    </row>
    <row r="8" spans="1:24" s="33" customFormat="1" ht="18" customHeight="1" x14ac:dyDescent="0.2">
      <c r="A8" s="155" t="s">
        <v>80</v>
      </c>
      <c r="B8" s="96">
        <f>'GE_Mitte_Sek I'!T8</f>
        <v>349</v>
      </c>
      <c r="C8" s="158">
        <f>'GE_Mitte_Sek I'!U8</f>
        <v>174</v>
      </c>
      <c r="D8" s="96">
        <f>'GE_Mitte_Sek I'!V8</f>
        <v>9</v>
      </c>
      <c r="E8" s="158">
        <f>'GE_Mitte_Sek I'!W8</f>
        <v>5</v>
      </c>
      <c r="F8" s="156">
        <f>'GE_Mitte_Sek I'!X8</f>
        <v>12</v>
      </c>
      <c r="G8" s="377"/>
      <c r="H8" s="378"/>
      <c r="I8" s="378"/>
      <c r="J8" s="378"/>
      <c r="K8" s="378"/>
      <c r="L8" s="378"/>
      <c r="M8" s="378"/>
      <c r="N8" s="378"/>
      <c r="O8" s="378"/>
      <c r="P8" s="378"/>
      <c r="Q8" s="378"/>
      <c r="R8" s="378"/>
      <c r="S8" s="378"/>
      <c r="T8" s="379"/>
      <c r="U8" s="157">
        <f t="shared" ref="U8:V10" si="1">B8+Q8</f>
        <v>349</v>
      </c>
      <c r="V8" s="92">
        <f t="shared" si="1"/>
        <v>174</v>
      </c>
      <c r="W8" s="90">
        <v>9</v>
      </c>
      <c r="X8" s="159">
        <v>5</v>
      </c>
    </row>
    <row r="9" spans="1:24" s="33" customFormat="1" ht="18" customHeight="1" x14ac:dyDescent="0.2">
      <c r="A9" s="155" t="s">
        <v>101</v>
      </c>
      <c r="B9" s="96">
        <f>'GE_Mitte_Sek I'!T9</f>
        <v>461</v>
      </c>
      <c r="C9" s="158">
        <f>'GE_Mitte_Sek I'!U9</f>
        <v>228</v>
      </c>
      <c r="D9" s="96">
        <f>'GE_Mitte_Sek I'!V9</f>
        <v>13</v>
      </c>
      <c r="E9" s="158">
        <f>'GE_Mitte_Sek I'!W9</f>
        <v>6</v>
      </c>
      <c r="F9" s="156">
        <f>'GE_Mitte_Sek I'!X9</f>
        <v>16</v>
      </c>
      <c r="G9" s="377"/>
      <c r="H9" s="378"/>
      <c r="I9" s="378"/>
      <c r="J9" s="378"/>
      <c r="K9" s="378"/>
      <c r="L9" s="378"/>
      <c r="M9" s="378"/>
      <c r="N9" s="378"/>
      <c r="O9" s="378"/>
      <c r="P9" s="378"/>
      <c r="Q9" s="378"/>
      <c r="R9" s="378"/>
      <c r="S9" s="378"/>
      <c r="T9" s="379"/>
      <c r="U9" s="157">
        <f t="shared" si="1"/>
        <v>461</v>
      </c>
      <c r="V9" s="92">
        <f t="shared" si="1"/>
        <v>228</v>
      </c>
      <c r="W9" s="96">
        <f t="shared" ref="W9:X11" si="2">D9+S9</f>
        <v>13</v>
      </c>
      <c r="X9" s="159">
        <f t="shared" si="2"/>
        <v>6</v>
      </c>
    </row>
    <row r="10" spans="1:24" s="33" customFormat="1" ht="18" customHeight="1" x14ac:dyDescent="0.2">
      <c r="A10" s="155" t="s">
        <v>102</v>
      </c>
      <c r="B10" s="96">
        <f>'GE_Mitte_Sek I'!T10+GE_Ost_Sek_I!T6</f>
        <v>684</v>
      </c>
      <c r="C10" s="158">
        <f>'GE_Mitte_Sek I'!U10+GE_Ost_Sek_I!U6</f>
        <v>346</v>
      </c>
      <c r="D10" s="96">
        <f>'GE_Mitte_Sek I'!V10+GE_Ost_Sek_I!V6</f>
        <v>27</v>
      </c>
      <c r="E10" s="158">
        <f>'GE_Mitte_Sek I'!W10+GE_Ost_Sek_I!W6</f>
        <v>12</v>
      </c>
      <c r="F10" s="156">
        <f>'GE_Mitte_Sek I'!X10+GE_Ost_Sek_I!X6</f>
        <v>24</v>
      </c>
      <c r="G10" s="377"/>
      <c r="H10" s="378"/>
      <c r="I10" s="378"/>
      <c r="J10" s="378"/>
      <c r="K10" s="378"/>
      <c r="L10" s="378"/>
      <c r="M10" s="378"/>
      <c r="N10" s="378"/>
      <c r="O10" s="378"/>
      <c r="P10" s="378"/>
      <c r="Q10" s="378"/>
      <c r="R10" s="378"/>
      <c r="S10" s="378"/>
      <c r="T10" s="379"/>
      <c r="U10" s="157">
        <f t="shared" si="1"/>
        <v>684</v>
      </c>
      <c r="V10" s="92">
        <f t="shared" si="1"/>
        <v>346</v>
      </c>
      <c r="W10" s="96">
        <f t="shared" si="2"/>
        <v>27</v>
      </c>
      <c r="X10" s="159">
        <f t="shared" si="2"/>
        <v>12</v>
      </c>
    </row>
    <row r="11" spans="1:24" s="33" customFormat="1" ht="18" customHeight="1" thickBot="1" x14ac:dyDescent="0.25">
      <c r="A11" s="160" t="s">
        <v>108</v>
      </c>
      <c r="B11" s="60">
        <f>'GE_Mitte_Sek I'!T11+GE_Ost_Sek_I!T7</f>
        <v>0</v>
      </c>
      <c r="C11" s="153">
        <f>'GE_Mitte_Sek I'!U11+GE_Ost_Sek_I!U7</f>
        <v>0</v>
      </c>
      <c r="D11" s="60">
        <f>'GE_Mitte_Sek I'!V11+GE_Ost_Sek_I!V7</f>
        <v>0</v>
      </c>
      <c r="E11" s="153">
        <f>'GE_Mitte_Sek I'!W11+GE_Ost_Sek_I!W7</f>
        <v>0</v>
      </c>
      <c r="F11" s="152">
        <f>'GE_Mitte_Sek I'!X11+GE_Ost_Sek_I!X7</f>
        <v>0</v>
      </c>
      <c r="G11" s="380"/>
      <c r="H11" s="381"/>
      <c r="I11" s="381"/>
      <c r="J11" s="381"/>
      <c r="K11" s="381"/>
      <c r="L11" s="381"/>
      <c r="M11" s="381"/>
      <c r="N11" s="381"/>
      <c r="O11" s="381"/>
      <c r="P11" s="381"/>
      <c r="Q11" s="381"/>
      <c r="R11" s="381"/>
      <c r="S11" s="381"/>
      <c r="T11" s="382"/>
      <c r="U11" s="62">
        <f t="shared" ref="U11" si="3">B11+Q11</f>
        <v>0</v>
      </c>
      <c r="V11" s="161">
        <f t="shared" ref="V11" si="4">C11+R11</f>
        <v>0</v>
      </c>
      <c r="W11" s="60">
        <f t="shared" si="2"/>
        <v>0</v>
      </c>
      <c r="X11" s="154">
        <f t="shared" si="2"/>
        <v>0</v>
      </c>
    </row>
    <row r="12" spans="1:24" ht="24.95" customHeight="1" x14ac:dyDescent="0.2">
      <c r="B12" s="14"/>
    </row>
    <row r="13" spans="1:24" ht="24.95" customHeight="1" x14ac:dyDescent="0.2">
      <c r="B13" s="14"/>
    </row>
    <row r="14" spans="1:24" ht="24.95" customHeight="1" x14ac:dyDescent="0.2"/>
    <row r="15" spans="1:24" ht="24.95" customHeight="1" x14ac:dyDescent="0.2"/>
    <row r="16" spans="1:24" ht="24.95" customHeight="1" x14ac:dyDescent="0.2"/>
    <row r="17" ht="24.95" customHeight="1" x14ac:dyDescent="0.2"/>
    <row r="18" ht="24.95" customHeight="1" x14ac:dyDescent="0.2"/>
    <row r="19" ht="24.95" customHeight="1" x14ac:dyDescent="0.2"/>
    <row r="20" ht="24.95" customHeight="1" x14ac:dyDescent="0.2"/>
    <row r="21" ht="24.95" customHeight="1" x14ac:dyDescent="0.2"/>
    <row r="22" ht="24.95" customHeight="1" x14ac:dyDescent="0.2"/>
    <row r="23" ht="24.95" customHeight="1" x14ac:dyDescent="0.2"/>
    <row r="24" ht="24.95" customHeight="1" x14ac:dyDescent="0.2"/>
    <row r="25" ht="24.95" customHeight="1" x14ac:dyDescent="0.2"/>
    <row r="26" ht="24.95" customHeight="1" x14ac:dyDescent="0.2"/>
    <row r="27" ht="24.95" customHeight="1" x14ac:dyDescent="0.2"/>
    <row r="28" ht="24.95" customHeight="1" x14ac:dyDescent="0.2"/>
  </sheetData>
  <mergeCells count="16">
    <mergeCell ref="G6:T11"/>
    <mergeCell ref="A3:A5"/>
    <mergeCell ref="U4:V4"/>
    <mergeCell ref="S4:T4"/>
    <mergeCell ref="D4:E4"/>
    <mergeCell ref="G3:T3"/>
    <mergeCell ref="U3:X3"/>
    <mergeCell ref="W4:X4"/>
    <mergeCell ref="B4:C4"/>
    <mergeCell ref="F4:F5"/>
    <mergeCell ref="G4:H4"/>
    <mergeCell ref="I4:J4"/>
    <mergeCell ref="K4:L4"/>
    <mergeCell ref="M4:N4"/>
    <mergeCell ref="O4:P4"/>
    <mergeCell ref="Q4:R4"/>
  </mergeCells>
  <phoneticPr fontId="4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Z68"/>
  <sheetViews>
    <sheetView workbookViewId="0">
      <selection activeCell="Z21" sqref="Z21"/>
    </sheetView>
  </sheetViews>
  <sheetFormatPr baseColWidth="10" defaultRowHeight="12.75" x14ac:dyDescent="0.2"/>
  <cols>
    <col min="1" max="1" width="10.140625" style="49" customWidth="1"/>
    <col min="2" max="2" width="5.42578125" style="49" customWidth="1"/>
    <col min="3" max="3" width="4.42578125" style="49" customWidth="1"/>
    <col min="4" max="4" width="4.140625" style="49" customWidth="1"/>
    <col min="5" max="5" width="5.5703125" style="49" customWidth="1"/>
    <col min="6" max="6" width="4.5703125" style="49" customWidth="1"/>
    <col min="7" max="7" width="3.85546875" style="49" customWidth="1"/>
    <col min="8" max="8" width="5.5703125" style="49" customWidth="1"/>
    <col min="9" max="9" width="4.42578125" style="49" customWidth="1"/>
    <col min="10" max="10" width="4" style="49" customWidth="1"/>
    <col min="11" max="11" width="5.7109375" style="49" bestFit="1" customWidth="1"/>
    <col min="12" max="12" width="4.7109375" style="49" customWidth="1"/>
    <col min="13" max="13" width="4" style="49" customWidth="1"/>
    <col min="14" max="14" width="5.42578125" style="49" customWidth="1"/>
    <col min="15" max="15" width="4.5703125" style="49" customWidth="1"/>
    <col min="16" max="16" width="3.85546875" style="49" customWidth="1"/>
    <col min="17" max="17" width="5.5703125" style="49" customWidth="1"/>
    <col min="18" max="18" width="4.5703125" style="49" customWidth="1"/>
    <col min="19" max="19" width="4" style="49" customWidth="1"/>
    <col min="20" max="21" width="5.5703125" style="49" bestFit="1" customWidth="1"/>
    <col min="22" max="22" width="6.42578125" style="49" customWidth="1"/>
    <col min="23" max="23" width="4.85546875" style="49" customWidth="1"/>
    <col min="24" max="24" width="4.42578125" style="49" customWidth="1"/>
    <col min="25" max="25" width="11.5703125" style="49" customWidth="1"/>
    <col min="26" max="26" width="4.28515625" style="49" customWidth="1"/>
    <col min="27" max="16384" width="11.42578125" style="33"/>
  </cols>
  <sheetData>
    <row r="1" spans="1:26" x14ac:dyDescent="0.2">
      <c r="A1" s="4" t="s">
        <v>64</v>
      </c>
    </row>
    <row r="2" spans="1:26" ht="13.5" thickBot="1" x14ac:dyDescent="0.25"/>
    <row r="3" spans="1:26" s="65" customFormat="1" ht="30" customHeight="1" x14ac:dyDescent="0.2">
      <c r="A3" s="414" t="s">
        <v>0</v>
      </c>
      <c r="B3" s="367" t="s">
        <v>1</v>
      </c>
      <c r="C3" s="407"/>
      <c r="D3" s="408"/>
      <c r="E3" s="367" t="s">
        <v>2</v>
      </c>
      <c r="F3" s="407"/>
      <c r="G3" s="408"/>
      <c r="H3" s="367" t="s">
        <v>3</v>
      </c>
      <c r="I3" s="407"/>
      <c r="J3" s="408"/>
      <c r="K3" s="367" t="s">
        <v>4</v>
      </c>
      <c r="L3" s="407"/>
      <c r="M3" s="407"/>
      <c r="N3" s="367" t="s">
        <v>5</v>
      </c>
      <c r="O3" s="407"/>
      <c r="P3" s="408"/>
      <c r="Q3" s="367" t="s">
        <v>6</v>
      </c>
      <c r="R3" s="407"/>
      <c r="S3" s="408"/>
      <c r="T3" s="367" t="s">
        <v>55</v>
      </c>
      <c r="U3" s="407"/>
      <c r="V3" s="407"/>
      <c r="W3" s="408"/>
      <c r="X3" s="409" t="s">
        <v>7</v>
      </c>
      <c r="Y3" s="64"/>
    </row>
    <row r="4" spans="1:26" s="65" customFormat="1" ht="30" customHeight="1" x14ac:dyDescent="0.2">
      <c r="A4" s="415"/>
      <c r="B4" s="351" t="s">
        <v>8</v>
      </c>
      <c r="C4" s="405" t="s">
        <v>15</v>
      </c>
      <c r="D4" s="405" t="s">
        <v>9</v>
      </c>
      <c r="E4" s="351" t="s">
        <v>8</v>
      </c>
      <c r="F4" s="405" t="s">
        <v>15</v>
      </c>
      <c r="G4" s="405" t="s">
        <v>7</v>
      </c>
      <c r="H4" s="351" t="s">
        <v>8</v>
      </c>
      <c r="I4" s="405" t="s">
        <v>15</v>
      </c>
      <c r="J4" s="405" t="s">
        <v>7</v>
      </c>
      <c r="K4" s="351" t="s">
        <v>8</v>
      </c>
      <c r="L4" s="405" t="s">
        <v>15</v>
      </c>
      <c r="M4" s="412" t="s">
        <v>7</v>
      </c>
      <c r="N4" s="351" t="s">
        <v>8</v>
      </c>
      <c r="O4" s="405" t="s">
        <v>15</v>
      </c>
      <c r="P4" s="405" t="s">
        <v>7</v>
      </c>
      <c r="Q4" s="351" t="s">
        <v>8</v>
      </c>
      <c r="R4" s="405" t="s">
        <v>15</v>
      </c>
      <c r="S4" s="405" t="s">
        <v>7</v>
      </c>
      <c r="T4" s="363" t="s">
        <v>22</v>
      </c>
      <c r="U4" s="364"/>
      <c r="V4" s="388" t="s">
        <v>92</v>
      </c>
      <c r="W4" s="411"/>
      <c r="X4" s="410"/>
      <c r="Y4" s="66"/>
    </row>
    <row r="5" spans="1:26" s="65" customFormat="1" ht="30" customHeight="1" thickBot="1" x14ac:dyDescent="0.25">
      <c r="A5" s="415"/>
      <c r="B5" s="352"/>
      <c r="C5" s="406"/>
      <c r="D5" s="406"/>
      <c r="E5" s="352"/>
      <c r="F5" s="406"/>
      <c r="G5" s="406"/>
      <c r="H5" s="352"/>
      <c r="I5" s="406"/>
      <c r="J5" s="406"/>
      <c r="K5" s="352"/>
      <c r="L5" s="406"/>
      <c r="M5" s="413"/>
      <c r="N5" s="352"/>
      <c r="O5" s="406"/>
      <c r="P5" s="406"/>
      <c r="Q5" s="352"/>
      <c r="R5" s="406"/>
      <c r="S5" s="406"/>
      <c r="T5" s="166" t="s">
        <v>8</v>
      </c>
      <c r="U5" s="173" t="s">
        <v>15</v>
      </c>
      <c r="V5" s="166" t="s">
        <v>8</v>
      </c>
      <c r="W5" s="173" t="s">
        <v>15</v>
      </c>
      <c r="X5" s="410"/>
      <c r="Y5" s="66"/>
    </row>
    <row r="6" spans="1:26" ht="18" customHeight="1" x14ac:dyDescent="0.2">
      <c r="A6" s="67" t="s">
        <v>65</v>
      </c>
      <c r="B6" s="68">
        <v>180</v>
      </c>
      <c r="C6" s="69"/>
      <c r="D6" s="69">
        <v>6</v>
      </c>
      <c r="E6" s="68">
        <v>182</v>
      </c>
      <c r="F6" s="69"/>
      <c r="G6" s="69">
        <v>6</v>
      </c>
      <c r="H6" s="68">
        <v>177</v>
      </c>
      <c r="I6" s="69"/>
      <c r="J6" s="69">
        <v>6</v>
      </c>
      <c r="K6" s="68">
        <v>164</v>
      </c>
      <c r="L6" s="69"/>
      <c r="M6" s="69">
        <v>6</v>
      </c>
      <c r="N6" s="68">
        <v>172</v>
      </c>
      <c r="O6" s="69"/>
      <c r="P6" s="69">
        <v>6</v>
      </c>
      <c r="Q6" s="68">
        <v>174</v>
      </c>
      <c r="R6" s="69"/>
      <c r="S6" s="69">
        <v>6</v>
      </c>
      <c r="T6" s="70">
        <v>1049</v>
      </c>
      <c r="U6" s="71"/>
      <c r="V6" s="68">
        <v>30</v>
      </c>
      <c r="W6" s="72"/>
      <c r="X6" s="73">
        <v>36</v>
      </c>
      <c r="Y6" s="33"/>
      <c r="Z6" s="33"/>
    </row>
    <row r="7" spans="1:26" ht="18" customHeight="1" x14ac:dyDescent="0.2">
      <c r="A7" s="74" t="s">
        <v>66</v>
      </c>
      <c r="B7" s="75">
        <v>183</v>
      </c>
      <c r="C7" s="76"/>
      <c r="D7" s="76">
        <v>6</v>
      </c>
      <c r="E7" s="75">
        <v>181</v>
      </c>
      <c r="F7" s="76"/>
      <c r="G7" s="76">
        <v>6</v>
      </c>
      <c r="H7" s="75">
        <v>178</v>
      </c>
      <c r="I7" s="76"/>
      <c r="J7" s="76">
        <v>6</v>
      </c>
      <c r="K7" s="75">
        <v>178</v>
      </c>
      <c r="L7" s="76"/>
      <c r="M7" s="76">
        <v>6</v>
      </c>
      <c r="N7" s="75">
        <v>160</v>
      </c>
      <c r="O7" s="76"/>
      <c r="P7" s="76">
        <v>6</v>
      </c>
      <c r="Q7" s="75">
        <v>173</v>
      </c>
      <c r="R7" s="76"/>
      <c r="S7" s="76">
        <v>6</v>
      </c>
      <c r="T7" s="77">
        <f>B7+E7+H7+K7+N7+Q7</f>
        <v>1053</v>
      </c>
      <c r="U7" s="78"/>
      <c r="V7" s="75">
        <v>28</v>
      </c>
      <c r="W7" s="79"/>
      <c r="X7" s="80">
        <f>D7+G7+J7+M7+P7+S7</f>
        <v>36</v>
      </c>
      <c r="Y7" s="33"/>
      <c r="Z7" s="33"/>
    </row>
    <row r="8" spans="1:26" s="88" customFormat="1" ht="18" customHeight="1" x14ac:dyDescent="0.2">
      <c r="A8" s="81" t="s">
        <v>67</v>
      </c>
      <c r="B8" s="82">
        <v>186</v>
      </c>
      <c r="C8" s="83">
        <v>93</v>
      </c>
      <c r="D8" s="83">
        <v>6</v>
      </c>
      <c r="E8" s="82">
        <v>180</v>
      </c>
      <c r="F8" s="83">
        <v>83</v>
      </c>
      <c r="G8" s="83">
        <v>6</v>
      </c>
      <c r="H8" s="82">
        <v>183</v>
      </c>
      <c r="I8" s="83">
        <v>91</v>
      </c>
      <c r="J8" s="83">
        <v>6</v>
      </c>
      <c r="K8" s="82">
        <v>173</v>
      </c>
      <c r="L8" s="83">
        <v>88</v>
      </c>
      <c r="M8" s="83">
        <v>6</v>
      </c>
      <c r="N8" s="82">
        <v>176</v>
      </c>
      <c r="O8" s="83">
        <v>75</v>
      </c>
      <c r="P8" s="83">
        <v>6</v>
      </c>
      <c r="Q8" s="82">
        <v>161</v>
      </c>
      <c r="R8" s="83">
        <v>76</v>
      </c>
      <c r="S8" s="83">
        <v>6</v>
      </c>
      <c r="T8" s="84">
        <f>B8+E8+H8+K8+N8+Q8</f>
        <v>1059</v>
      </c>
      <c r="U8" s="85">
        <v>506</v>
      </c>
      <c r="V8" s="82">
        <v>25</v>
      </c>
      <c r="W8" s="86">
        <v>12</v>
      </c>
      <c r="X8" s="87">
        <f>D8+G8+J8+M8+P8+S8</f>
        <v>36</v>
      </c>
    </row>
    <row r="9" spans="1:26" s="88" customFormat="1" ht="18" customHeight="1" x14ac:dyDescent="0.2">
      <c r="A9" s="74" t="s">
        <v>68</v>
      </c>
      <c r="B9" s="75">
        <v>187</v>
      </c>
      <c r="C9" s="76">
        <v>84</v>
      </c>
      <c r="D9" s="76">
        <v>6</v>
      </c>
      <c r="E9" s="75">
        <v>183</v>
      </c>
      <c r="F9" s="76">
        <v>93</v>
      </c>
      <c r="G9" s="76">
        <v>6</v>
      </c>
      <c r="H9" s="75">
        <v>181</v>
      </c>
      <c r="I9" s="76">
        <v>82</v>
      </c>
      <c r="J9" s="76">
        <v>6</v>
      </c>
      <c r="K9" s="75">
        <v>183</v>
      </c>
      <c r="L9" s="76">
        <v>90</v>
      </c>
      <c r="M9" s="76">
        <v>6</v>
      </c>
      <c r="N9" s="75">
        <v>171</v>
      </c>
      <c r="O9" s="76">
        <v>88</v>
      </c>
      <c r="P9" s="76">
        <v>6</v>
      </c>
      <c r="Q9" s="75">
        <v>174</v>
      </c>
      <c r="R9" s="76">
        <v>74</v>
      </c>
      <c r="S9" s="76">
        <v>6</v>
      </c>
      <c r="T9" s="77">
        <v>1079</v>
      </c>
      <c r="U9" s="78">
        <v>511</v>
      </c>
      <c r="V9" s="75">
        <v>23</v>
      </c>
      <c r="W9" s="79">
        <v>11</v>
      </c>
      <c r="X9" s="80">
        <v>36</v>
      </c>
    </row>
    <row r="10" spans="1:26" s="88" customFormat="1" ht="18" customHeight="1" x14ac:dyDescent="0.2">
      <c r="A10" s="74" t="s">
        <v>69</v>
      </c>
      <c r="B10" s="75">
        <v>185</v>
      </c>
      <c r="C10" s="76">
        <v>94</v>
      </c>
      <c r="D10" s="76">
        <v>6</v>
      </c>
      <c r="E10" s="75">
        <v>185</v>
      </c>
      <c r="F10" s="76">
        <v>83</v>
      </c>
      <c r="G10" s="76">
        <v>6</v>
      </c>
      <c r="H10" s="75">
        <v>179</v>
      </c>
      <c r="I10" s="76">
        <v>90</v>
      </c>
      <c r="J10" s="76">
        <v>6</v>
      </c>
      <c r="K10" s="75">
        <v>177</v>
      </c>
      <c r="L10" s="76">
        <v>81</v>
      </c>
      <c r="M10" s="76">
        <v>6</v>
      </c>
      <c r="N10" s="75">
        <v>182</v>
      </c>
      <c r="O10" s="76">
        <v>89</v>
      </c>
      <c r="P10" s="76">
        <v>6</v>
      </c>
      <c r="Q10" s="75">
        <v>166</v>
      </c>
      <c r="R10" s="76">
        <v>87</v>
      </c>
      <c r="S10" s="76">
        <v>6</v>
      </c>
      <c r="T10" s="77">
        <v>1074</v>
      </c>
      <c r="U10" s="78">
        <v>524</v>
      </c>
      <c r="V10" s="75">
        <v>31</v>
      </c>
      <c r="W10" s="79">
        <v>17</v>
      </c>
      <c r="X10" s="80">
        <v>36</v>
      </c>
    </row>
    <row r="11" spans="1:26" s="88" customFormat="1" ht="18" customHeight="1" x14ac:dyDescent="0.2">
      <c r="A11" s="74" t="s">
        <v>70</v>
      </c>
      <c r="B11" s="75">
        <v>186</v>
      </c>
      <c r="C11" s="76">
        <v>91</v>
      </c>
      <c r="D11" s="76">
        <v>6</v>
      </c>
      <c r="E11" s="75">
        <v>183</v>
      </c>
      <c r="F11" s="76">
        <v>94</v>
      </c>
      <c r="G11" s="76">
        <v>6</v>
      </c>
      <c r="H11" s="75">
        <v>184</v>
      </c>
      <c r="I11" s="76">
        <v>82</v>
      </c>
      <c r="J11" s="76">
        <v>6</v>
      </c>
      <c r="K11" s="75">
        <v>176</v>
      </c>
      <c r="L11" s="76">
        <v>88</v>
      </c>
      <c r="M11" s="76">
        <v>6</v>
      </c>
      <c r="N11" s="75">
        <v>178</v>
      </c>
      <c r="O11" s="76">
        <v>80</v>
      </c>
      <c r="P11" s="76">
        <v>6</v>
      </c>
      <c r="Q11" s="75">
        <v>176</v>
      </c>
      <c r="R11" s="76">
        <v>84</v>
      </c>
      <c r="S11" s="76">
        <v>6</v>
      </c>
      <c r="T11" s="77">
        <f>B11+E11+H11+K11+N11+Q11</f>
        <v>1083</v>
      </c>
      <c r="U11" s="78">
        <v>519</v>
      </c>
      <c r="V11" s="75">
        <v>26</v>
      </c>
      <c r="W11" s="79">
        <v>11</v>
      </c>
      <c r="X11" s="80">
        <v>36</v>
      </c>
    </row>
    <row r="12" spans="1:26" s="88" customFormat="1" ht="18" customHeight="1" x14ac:dyDescent="0.2">
      <c r="A12" s="74" t="s">
        <v>71</v>
      </c>
      <c r="B12" s="75">
        <v>186</v>
      </c>
      <c r="C12" s="76">
        <v>96</v>
      </c>
      <c r="D12" s="76">
        <v>6</v>
      </c>
      <c r="E12" s="75">
        <v>186</v>
      </c>
      <c r="F12" s="76">
        <v>91</v>
      </c>
      <c r="G12" s="76">
        <v>6</v>
      </c>
      <c r="H12" s="75">
        <v>182</v>
      </c>
      <c r="I12" s="76">
        <v>94</v>
      </c>
      <c r="J12" s="76">
        <v>6</v>
      </c>
      <c r="K12" s="75">
        <v>182</v>
      </c>
      <c r="L12" s="76">
        <v>82</v>
      </c>
      <c r="M12" s="76">
        <v>6</v>
      </c>
      <c r="N12" s="75">
        <v>177</v>
      </c>
      <c r="O12" s="76">
        <v>89</v>
      </c>
      <c r="P12" s="76">
        <v>6</v>
      </c>
      <c r="Q12" s="75">
        <v>175</v>
      </c>
      <c r="R12" s="76">
        <v>76</v>
      </c>
      <c r="S12" s="76">
        <v>6</v>
      </c>
      <c r="T12" s="77">
        <v>1088</v>
      </c>
      <c r="U12" s="78">
        <v>528</v>
      </c>
      <c r="V12" s="75">
        <v>27</v>
      </c>
      <c r="W12" s="79">
        <v>12</v>
      </c>
      <c r="X12" s="80">
        <v>36</v>
      </c>
    </row>
    <row r="13" spans="1:26" s="88" customFormat="1" ht="18" customHeight="1" x14ac:dyDescent="0.2">
      <c r="A13" s="74" t="s">
        <v>72</v>
      </c>
      <c r="B13" s="75">
        <v>185</v>
      </c>
      <c r="C13" s="76">
        <v>89</v>
      </c>
      <c r="D13" s="76">
        <v>6</v>
      </c>
      <c r="E13" s="75">
        <v>185</v>
      </c>
      <c r="F13" s="76">
        <v>96</v>
      </c>
      <c r="G13" s="76">
        <v>6</v>
      </c>
      <c r="H13" s="75">
        <v>186</v>
      </c>
      <c r="I13" s="76">
        <v>92</v>
      </c>
      <c r="J13" s="76">
        <v>6</v>
      </c>
      <c r="K13" s="75">
        <v>181</v>
      </c>
      <c r="L13" s="76">
        <v>94</v>
      </c>
      <c r="M13" s="76">
        <v>6</v>
      </c>
      <c r="N13" s="75">
        <v>182</v>
      </c>
      <c r="O13" s="76">
        <v>82</v>
      </c>
      <c r="P13" s="76">
        <v>6</v>
      </c>
      <c r="Q13" s="75">
        <v>176</v>
      </c>
      <c r="R13" s="76">
        <v>87</v>
      </c>
      <c r="S13" s="76">
        <v>6</v>
      </c>
      <c r="T13" s="77">
        <v>1095</v>
      </c>
      <c r="U13" s="78">
        <v>540</v>
      </c>
      <c r="V13" s="75">
        <v>24</v>
      </c>
      <c r="W13" s="79">
        <v>11</v>
      </c>
      <c r="X13" s="80">
        <v>36</v>
      </c>
    </row>
    <row r="14" spans="1:26" s="88" customFormat="1" ht="18" customHeight="1" x14ac:dyDescent="0.2">
      <c r="A14" s="89" t="s">
        <v>73</v>
      </c>
      <c r="B14" s="90">
        <f>31+30+30+31+30+30</f>
        <v>182</v>
      </c>
      <c r="C14" s="91">
        <f>15+15+14+16+15+15</f>
        <v>90</v>
      </c>
      <c r="D14" s="92">
        <v>6</v>
      </c>
      <c r="E14" s="90">
        <f>29+30+31+31+31+30</f>
        <v>182</v>
      </c>
      <c r="F14" s="91">
        <f>15+15+14+14+15+15</f>
        <v>88</v>
      </c>
      <c r="G14" s="92">
        <v>6</v>
      </c>
      <c r="H14" s="93">
        <f>30+31+31+30+32+31</f>
        <v>185</v>
      </c>
      <c r="I14" s="94">
        <f>14+15+17+15+19+16</f>
        <v>96</v>
      </c>
      <c r="J14" s="92">
        <v>6</v>
      </c>
      <c r="K14" s="95">
        <f>33+32+32+32+29+28</f>
        <v>186</v>
      </c>
      <c r="L14" s="92">
        <f>18+21+18+12+12+11</f>
        <v>92</v>
      </c>
      <c r="M14" s="91">
        <v>6</v>
      </c>
      <c r="N14" s="90">
        <f>32+34+33+33+23+23</f>
        <v>178</v>
      </c>
      <c r="O14" s="91">
        <f>18+20+22+13+11+10</f>
        <v>94</v>
      </c>
      <c r="P14" s="92">
        <v>6</v>
      </c>
      <c r="Q14" s="95">
        <f>33+33+33+32+26+25</f>
        <v>182</v>
      </c>
      <c r="R14" s="92">
        <f>14+17+18+10+12+11</f>
        <v>82</v>
      </c>
      <c r="S14" s="91">
        <v>6</v>
      </c>
      <c r="T14" s="96">
        <f t="shared" ref="T14:U25" si="0">B14+E14+H14+K14+N14+Q14</f>
        <v>1095</v>
      </c>
      <c r="U14" s="97">
        <f t="shared" si="0"/>
        <v>542</v>
      </c>
      <c r="V14" s="90">
        <f>1+1+1+1+1+1+1+2+3+2+1+1+1+1+1</f>
        <v>19</v>
      </c>
      <c r="W14" s="91">
        <f>1+1+1+2+1+1+1+1</f>
        <v>9</v>
      </c>
      <c r="X14" s="98">
        <f t="shared" ref="X14:X19" si="1">D14+G14+J14+M14+P14+S14</f>
        <v>36</v>
      </c>
    </row>
    <row r="15" spans="1:26" s="88" customFormat="1" ht="18" customHeight="1" x14ac:dyDescent="0.2">
      <c r="A15" s="89" t="s">
        <v>74</v>
      </c>
      <c r="B15" s="90">
        <v>187</v>
      </c>
      <c r="C15" s="91">
        <v>94</v>
      </c>
      <c r="D15" s="92">
        <v>6</v>
      </c>
      <c r="E15" s="90">
        <v>182</v>
      </c>
      <c r="F15" s="91">
        <v>90</v>
      </c>
      <c r="G15" s="92">
        <v>6</v>
      </c>
      <c r="H15" s="93">
        <v>180</v>
      </c>
      <c r="I15" s="94">
        <v>86</v>
      </c>
      <c r="J15" s="92">
        <v>6</v>
      </c>
      <c r="K15" s="95">
        <v>183</v>
      </c>
      <c r="L15" s="92">
        <v>95</v>
      </c>
      <c r="M15" s="91">
        <v>6</v>
      </c>
      <c r="N15" s="90">
        <v>180</v>
      </c>
      <c r="O15" s="91">
        <v>89</v>
      </c>
      <c r="P15" s="92">
        <v>6</v>
      </c>
      <c r="Q15" s="95">
        <v>178</v>
      </c>
      <c r="R15" s="92">
        <v>91</v>
      </c>
      <c r="S15" s="91">
        <v>6</v>
      </c>
      <c r="T15" s="96">
        <f t="shared" si="0"/>
        <v>1090</v>
      </c>
      <c r="U15" s="97">
        <f t="shared" si="0"/>
        <v>545</v>
      </c>
      <c r="V15" s="90">
        <v>15</v>
      </c>
      <c r="W15" s="91">
        <v>8</v>
      </c>
      <c r="X15" s="98">
        <f t="shared" si="1"/>
        <v>36</v>
      </c>
    </row>
    <row r="16" spans="1:26" s="88" customFormat="1" ht="18" customHeight="1" x14ac:dyDescent="0.2">
      <c r="A16" s="74" t="s">
        <v>14</v>
      </c>
      <c r="B16" s="75">
        <v>183</v>
      </c>
      <c r="C16" s="76">
        <v>96</v>
      </c>
      <c r="D16" s="76">
        <v>6</v>
      </c>
      <c r="E16" s="75">
        <v>186</v>
      </c>
      <c r="F16" s="76">
        <v>93</v>
      </c>
      <c r="G16" s="76">
        <v>6</v>
      </c>
      <c r="H16" s="75">
        <v>183</v>
      </c>
      <c r="I16" s="76">
        <v>90</v>
      </c>
      <c r="J16" s="76">
        <v>6</v>
      </c>
      <c r="K16" s="75">
        <v>179</v>
      </c>
      <c r="L16" s="76">
        <v>87</v>
      </c>
      <c r="M16" s="76">
        <v>6</v>
      </c>
      <c r="N16" s="75">
        <v>183</v>
      </c>
      <c r="O16" s="76">
        <v>96</v>
      </c>
      <c r="P16" s="76">
        <v>6</v>
      </c>
      <c r="Q16" s="75">
        <v>176</v>
      </c>
      <c r="R16" s="76">
        <v>89</v>
      </c>
      <c r="S16" s="76">
        <v>6</v>
      </c>
      <c r="T16" s="77">
        <f t="shared" si="0"/>
        <v>1090</v>
      </c>
      <c r="U16" s="78">
        <f t="shared" si="0"/>
        <v>551</v>
      </c>
      <c r="V16" s="75">
        <v>21</v>
      </c>
      <c r="W16" s="76">
        <v>9</v>
      </c>
      <c r="X16" s="80">
        <f t="shared" si="1"/>
        <v>36</v>
      </c>
    </row>
    <row r="17" spans="1:26" ht="18" customHeight="1" x14ac:dyDescent="0.2">
      <c r="A17" s="74" t="s">
        <v>75</v>
      </c>
      <c r="B17" s="75">
        <v>186</v>
      </c>
      <c r="C17" s="76">
        <v>91</v>
      </c>
      <c r="D17" s="76">
        <v>6</v>
      </c>
      <c r="E17" s="75">
        <v>183</v>
      </c>
      <c r="F17" s="76">
        <v>96</v>
      </c>
      <c r="G17" s="76">
        <v>6</v>
      </c>
      <c r="H17" s="75">
        <v>186</v>
      </c>
      <c r="I17" s="76">
        <v>93</v>
      </c>
      <c r="J17" s="76">
        <v>6</v>
      </c>
      <c r="K17" s="75">
        <v>183</v>
      </c>
      <c r="L17" s="76">
        <v>90</v>
      </c>
      <c r="M17" s="76">
        <v>6</v>
      </c>
      <c r="N17" s="75">
        <v>178</v>
      </c>
      <c r="O17" s="76">
        <v>87</v>
      </c>
      <c r="P17" s="76">
        <v>6</v>
      </c>
      <c r="Q17" s="75">
        <v>183</v>
      </c>
      <c r="R17" s="76">
        <v>96</v>
      </c>
      <c r="S17" s="76">
        <v>6</v>
      </c>
      <c r="T17" s="77">
        <f t="shared" si="0"/>
        <v>1099</v>
      </c>
      <c r="U17" s="76">
        <f t="shared" si="0"/>
        <v>553</v>
      </c>
      <c r="V17" s="75">
        <v>14</v>
      </c>
      <c r="W17" s="76">
        <v>9</v>
      </c>
      <c r="X17" s="80">
        <f t="shared" si="1"/>
        <v>36</v>
      </c>
      <c r="Y17" s="99"/>
      <c r="Z17" s="99"/>
    </row>
    <row r="18" spans="1:26" ht="18" customHeight="1" x14ac:dyDescent="0.2">
      <c r="A18" s="74" t="s">
        <v>23</v>
      </c>
      <c r="B18" s="75">
        <v>182</v>
      </c>
      <c r="C18" s="76">
        <v>96</v>
      </c>
      <c r="D18" s="76">
        <v>6</v>
      </c>
      <c r="E18" s="75">
        <v>185</v>
      </c>
      <c r="F18" s="76">
        <v>90</v>
      </c>
      <c r="G18" s="76">
        <v>6</v>
      </c>
      <c r="H18" s="75">
        <v>183</v>
      </c>
      <c r="I18" s="76">
        <v>97</v>
      </c>
      <c r="J18" s="76">
        <v>6</v>
      </c>
      <c r="K18" s="75">
        <v>185</v>
      </c>
      <c r="L18" s="76">
        <v>92</v>
      </c>
      <c r="M18" s="76">
        <v>6</v>
      </c>
      <c r="N18" s="75">
        <v>183</v>
      </c>
      <c r="O18" s="76">
        <v>90</v>
      </c>
      <c r="P18" s="76">
        <v>6</v>
      </c>
      <c r="Q18" s="75">
        <v>176</v>
      </c>
      <c r="R18" s="76">
        <v>85</v>
      </c>
      <c r="S18" s="76">
        <v>6</v>
      </c>
      <c r="T18" s="77">
        <f t="shared" si="0"/>
        <v>1094</v>
      </c>
      <c r="U18" s="76">
        <f t="shared" si="0"/>
        <v>550</v>
      </c>
      <c r="V18" s="75">
        <v>10</v>
      </c>
      <c r="W18" s="76">
        <v>7</v>
      </c>
      <c r="X18" s="80">
        <f t="shared" si="1"/>
        <v>36</v>
      </c>
      <c r="Y18" s="99"/>
      <c r="Z18" s="99"/>
    </row>
    <row r="19" spans="1:26" s="101" customFormat="1" ht="18" customHeight="1" x14ac:dyDescent="0.2">
      <c r="A19" s="74" t="s">
        <v>24</v>
      </c>
      <c r="B19" s="75">
        <v>182</v>
      </c>
      <c r="C19" s="76">
        <v>95</v>
      </c>
      <c r="D19" s="76">
        <v>6</v>
      </c>
      <c r="E19" s="75">
        <v>179</v>
      </c>
      <c r="F19" s="76">
        <v>94</v>
      </c>
      <c r="G19" s="76">
        <v>6</v>
      </c>
      <c r="H19" s="75">
        <v>182</v>
      </c>
      <c r="I19" s="76">
        <v>89</v>
      </c>
      <c r="J19" s="76">
        <v>6</v>
      </c>
      <c r="K19" s="75">
        <v>181</v>
      </c>
      <c r="L19" s="76">
        <v>95</v>
      </c>
      <c r="M19" s="76">
        <v>6</v>
      </c>
      <c r="N19" s="75">
        <v>185</v>
      </c>
      <c r="O19" s="76">
        <v>92</v>
      </c>
      <c r="P19" s="76">
        <v>6</v>
      </c>
      <c r="Q19" s="75">
        <v>115</v>
      </c>
      <c r="R19" s="76">
        <v>55</v>
      </c>
      <c r="S19" s="76">
        <v>4</v>
      </c>
      <c r="T19" s="77">
        <f t="shared" si="0"/>
        <v>1024</v>
      </c>
      <c r="U19" s="76">
        <f t="shared" si="0"/>
        <v>520</v>
      </c>
      <c r="V19" s="75">
        <v>13</v>
      </c>
      <c r="W19" s="76">
        <v>9</v>
      </c>
      <c r="X19" s="80">
        <f t="shared" si="1"/>
        <v>34</v>
      </c>
      <c r="Y19" s="100"/>
      <c r="Z19" s="100"/>
    </row>
    <row r="20" spans="1:26" ht="18" customHeight="1" x14ac:dyDescent="0.2">
      <c r="A20" s="74" t="s">
        <v>25</v>
      </c>
      <c r="B20" s="75">
        <v>181</v>
      </c>
      <c r="C20" s="76">
        <v>88</v>
      </c>
      <c r="D20" s="76">
        <v>6</v>
      </c>
      <c r="E20" s="75">
        <v>179</v>
      </c>
      <c r="F20" s="76">
        <v>93</v>
      </c>
      <c r="G20" s="76">
        <v>6</v>
      </c>
      <c r="H20" s="75">
        <v>180</v>
      </c>
      <c r="I20" s="76">
        <v>94</v>
      </c>
      <c r="J20" s="76">
        <v>6</v>
      </c>
      <c r="K20" s="75">
        <v>183</v>
      </c>
      <c r="L20" s="76">
        <v>88</v>
      </c>
      <c r="M20" s="76">
        <v>6</v>
      </c>
      <c r="N20" s="75">
        <v>177</v>
      </c>
      <c r="O20" s="76">
        <v>93</v>
      </c>
      <c r="P20" s="76">
        <v>6</v>
      </c>
      <c r="Q20" s="75">
        <v>149</v>
      </c>
      <c r="R20" s="76">
        <v>72</v>
      </c>
      <c r="S20" s="76">
        <v>5</v>
      </c>
      <c r="T20" s="77">
        <f t="shared" si="0"/>
        <v>1049</v>
      </c>
      <c r="U20" s="76">
        <f t="shared" si="0"/>
        <v>528</v>
      </c>
      <c r="V20" s="75">
        <v>9</v>
      </c>
      <c r="W20" s="76">
        <v>7</v>
      </c>
      <c r="X20" s="80">
        <f t="shared" ref="X20:X25" si="2">D20+G20+J20+M20+P20+S20</f>
        <v>35</v>
      </c>
    </row>
    <row r="21" spans="1:26" ht="18" customHeight="1" x14ac:dyDescent="0.2">
      <c r="A21" s="74" t="s">
        <v>26</v>
      </c>
      <c r="B21" s="75">
        <v>181</v>
      </c>
      <c r="C21" s="76">
        <v>94</v>
      </c>
      <c r="D21" s="76">
        <v>6</v>
      </c>
      <c r="E21" s="75">
        <v>179</v>
      </c>
      <c r="F21" s="76">
        <v>87</v>
      </c>
      <c r="G21" s="76">
        <v>6</v>
      </c>
      <c r="H21" s="75">
        <v>177</v>
      </c>
      <c r="I21" s="76">
        <v>92</v>
      </c>
      <c r="J21" s="76">
        <v>6</v>
      </c>
      <c r="K21" s="75">
        <v>179</v>
      </c>
      <c r="L21" s="76">
        <v>93</v>
      </c>
      <c r="M21" s="76">
        <v>7</v>
      </c>
      <c r="N21" s="75">
        <v>183</v>
      </c>
      <c r="O21" s="76">
        <v>89</v>
      </c>
      <c r="P21" s="76">
        <v>6</v>
      </c>
      <c r="Q21" s="75">
        <v>146</v>
      </c>
      <c r="R21" s="76">
        <v>73</v>
      </c>
      <c r="S21" s="76">
        <v>5</v>
      </c>
      <c r="T21" s="77">
        <f t="shared" si="0"/>
        <v>1045</v>
      </c>
      <c r="U21" s="76">
        <f t="shared" si="0"/>
        <v>528</v>
      </c>
      <c r="V21" s="75">
        <v>10</v>
      </c>
      <c r="W21" s="76">
        <v>7</v>
      </c>
      <c r="X21" s="80">
        <f t="shared" si="2"/>
        <v>36</v>
      </c>
    </row>
    <row r="22" spans="1:26" ht="18" customHeight="1" x14ac:dyDescent="0.2">
      <c r="A22" s="74" t="s">
        <v>62</v>
      </c>
      <c r="B22" s="75">
        <v>180</v>
      </c>
      <c r="C22" s="76">
        <v>94</v>
      </c>
      <c r="D22" s="76">
        <v>6</v>
      </c>
      <c r="E22" s="75">
        <v>177</v>
      </c>
      <c r="F22" s="76">
        <v>91</v>
      </c>
      <c r="G22" s="76">
        <v>6</v>
      </c>
      <c r="H22" s="75">
        <v>178</v>
      </c>
      <c r="I22" s="76">
        <v>87</v>
      </c>
      <c r="J22" s="76">
        <v>6</v>
      </c>
      <c r="K22" s="75">
        <v>180</v>
      </c>
      <c r="L22" s="76">
        <v>93</v>
      </c>
      <c r="M22" s="76">
        <v>7</v>
      </c>
      <c r="N22" s="75">
        <v>181</v>
      </c>
      <c r="O22" s="76">
        <v>94</v>
      </c>
      <c r="P22" s="76">
        <v>7</v>
      </c>
      <c r="Q22" s="75">
        <v>150</v>
      </c>
      <c r="R22" s="76">
        <v>70</v>
      </c>
      <c r="S22" s="76">
        <v>5</v>
      </c>
      <c r="T22" s="77">
        <f t="shared" si="0"/>
        <v>1046</v>
      </c>
      <c r="U22" s="76">
        <f t="shared" si="0"/>
        <v>529</v>
      </c>
      <c r="V22" s="75">
        <v>10</v>
      </c>
      <c r="W22" s="76">
        <v>7</v>
      </c>
      <c r="X22" s="80">
        <f t="shared" si="2"/>
        <v>37</v>
      </c>
    </row>
    <row r="23" spans="1:26" ht="18" customHeight="1" x14ac:dyDescent="0.2">
      <c r="A23" s="74" t="s">
        <v>80</v>
      </c>
      <c r="B23" s="75">
        <v>180</v>
      </c>
      <c r="C23" s="76">
        <v>102</v>
      </c>
      <c r="D23" s="76">
        <v>6</v>
      </c>
      <c r="E23" s="75">
        <v>178</v>
      </c>
      <c r="F23" s="76">
        <v>94</v>
      </c>
      <c r="G23" s="76">
        <v>6</v>
      </c>
      <c r="H23" s="75">
        <v>178</v>
      </c>
      <c r="I23" s="76">
        <v>93</v>
      </c>
      <c r="J23" s="76">
        <v>6</v>
      </c>
      <c r="K23" s="75">
        <v>181</v>
      </c>
      <c r="L23" s="76">
        <v>88</v>
      </c>
      <c r="M23" s="76">
        <v>7</v>
      </c>
      <c r="N23" s="75">
        <v>179</v>
      </c>
      <c r="O23" s="76">
        <v>91</v>
      </c>
      <c r="P23" s="76">
        <v>7</v>
      </c>
      <c r="Q23" s="75">
        <v>151</v>
      </c>
      <c r="R23" s="76">
        <v>80</v>
      </c>
      <c r="S23" s="76">
        <v>6</v>
      </c>
      <c r="T23" s="77">
        <f t="shared" si="0"/>
        <v>1047</v>
      </c>
      <c r="U23" s="76">
        <f t="shared" si="0"/>
        <v>548</v>
      </c>
      <c r="V23" s="75">
        <v>10</v>
      </c>
      <c r="W23" s="76">
        <v>6</v>
      </c>
      <c r="X23" s="80">
        <f t="shared" si="2"/>
        <v>38</v>
      </c>
    </row>
    <row r="24" spans="1:26" ht="18" customHeight="1" x14ac:dyDescent="0.2">
      <c r="A24" s="74" t="s">
        <v>101</v>
      </c>
      <c r="B24" s="75">
        <v>180</v>
      </c>
      <c r="C24" s="76">
        <v>87</v>
      </c>
      <c r="D24" s="76">
        <v>6</v>
      </c>
      <c r="E24" s="75">
        <v>179</v>
      </c>
      <c r="F24" s="76">
        <v>102</v>
      </c>
      <c r="G24" s="76">
        <v>6</v>
      </c>
      <c r="H24" s="75">
        <v>180</v>
      </c>
      <c r="I24" s="76">
        <v>95</v>
      </c>
      <c r="J24" s="76">
        <v>6</v>
      </c>
      <c r="K24" s="75">
        <v>178</v>
      </c>
      <c r="L24" s="76">
        <v>94</v>
      </c>
      <c r="M24" s="76">
        <v>7</v>
      </c>
      <c r="N24" s="75">
        <v>181</v>
      </c>
      <c r="O24" s="76">
        <v>86</v>
      </c>
      <c r="P24" s="76">
        <v>7</v>
      </c>
      <c r="Q24" s="75">
        <v>149</v>
      </c>
      <c r="R24" s="76">
        <v>75</v>
      </c>
      <c r="S24" s="76">
        <v>6</v>
      </c>
      <c r="T24" s="77">
        <f t="shared" si="0"/>
        <v>1047</v>
      </c>
      <c r="U24" s="76">
        <f t="shared" si="0"/>
        <v>539</v>
      </c>
      <c r="V24" s="75">
        <v>13</v>
      </c>
      <c r="W24" s="76">
        <v>7</v>
      </c>
      <c r="X24" s="80">
        <f t="shared" si="2"/>
        <v>38</v>
      </c>
    </row>
    <row r="25" spans="1:26" ht="18" customHeight="1" x14ac:dyDescent="0.2">
      <c r="A25" s="137" t="s">
        <v>102</v>
      </c>
      <c r="B25" s="90">
        <v>169</v>
      </c>
      <c r="C25" s="92">
        <v>80</v>
      </c>
      <c r="D25" s="92">
        <v>6</v>
      </c>
      <c r="E25" s="90">
        <v>184</v>
      </c>
      <c r="F25" s="92">
        <v>87</v>
      </c>
      <c r="G25" s="92">
        <v>6</v>
      </c>
      <c r="H25" s="90">
        <v>183</v>
      </c>
      <c r="I25" s="92">
        <v>104</v>
      </c>
      <c r="J25" s="92">
        <v>6</v>
      </c>
      <c r="K25" s="90">
        <v>182</v>
      </c>
      <c r="L25" s="92">
        <v>96</v>
      </c>
      <c r="M25" s="92">
        <v>7</v>
      </c>
      <c r="N25" s="90">
        <v>182</v>
      </c>
      <c r="O25" s="92">
        <v>95</v>
      </c>
      <c r="P25" s="92">
        <v>7</v>
      </c>
      <c r="Q25" s="90">
        <v>152</v>
      </c>
      <c r="R25" s="92">
        <v>70</v>
      </c>
      <c r="S25" s="92">
        <v>5</v>
      </c>
      <c r="T25" s="96">
        <f t="shared" si="0"/>
        <v>1052</v>
      </c>
      <c r="U25" s="158">
        <f t="shared" si="0"/>
        <v>532</v>
      </c>
      <c r="V25" s="90">
        <f>4+7+3+6+2</f>
        <v>22</v>
      </c>
      <c r="W25" s="92">
        <f>1+2+3+3+1</f>
        <v>10</v>
      </c>
      <c r="X25" s="98">
        <f t="shared" si="2"/>
        <v>37</v>
      </c>
    </row>
    <row r="26" spans="1:26" ht="18" customHeight="1" thickBot="1" x14ac:dyDescent="0.25">
      <c r="A26" s="189" t="s">
        <v>108</v>
      </c>
      <c r="B26" s="63"/>
      <c r="C26" s="161"/>
      <c r="D26" s="161"/>
      <c r="E26" s="63"/>
      <c r="F26" s="161"/>
      <c r="G26" s="161"/>
      <c r="H26" s="63"/>
      <c r="I26" s="161"/>
      <c r="J26" s="161"/>
      <c r="K26" s="63"/>
      <c r="L26" s="161"/>
      <c r="M26" s="161"/>
      <c r="N26" s="63"/>
      <c r="O26" s="161"/>
      <c r="P26" s="161"/>
      <c r="Q26" s="63"/>
      <c r="R26" s="161"/>
      <c r="S26" s="161"/>
      <c r="T26" s="60">
        <f t="shared" ref="T26" si="3">B26+E26+H26+K26+N26+Q26</f>
        <v>0</v>
      </c>
      <c r="U26" s="153">
        <f t="shared" ref="U26" si="4">C26+F26+I26+L26+O26+R26</f>
        <v>0</v>
      </c>
      <c r="V26" s="63"/>
      <c r="W26" s="161"/>
      <c r="X26" s="190">
        <f t="shared" ref="X26" si="5">D26+G26+J26+M26+P26+S26</f>
        <v>0</v>
      </c>
    </row>
    <row r="27" spans="1:26" ht="24.95" customHeight="1" x14ac:dyDescent="0.2">
      <c r="T27" s="103"/>
    </row>
    <row r="28" spans="1:26" ht="24.95" customHeight="1" x14ac:dyDescent="0.2"/>
    <row r="29" spans="1:26" ht="24.95" customHeight="1" x14ac:dyDescent="0.2"/>
    <row r="30" spans="1:26" ht="24.95" customHeight="1" x14ac:dyDescent="0.2"/>
    <row r="31" spans="1:26" ht="24.95" customHeight="1" x14ac:dyDescent="0.2"/>
    <row r="32" spans="1:26" ht="24.95" customHeight="1" x14ac:dyDescent="0.2"/>
    <row r="33" spans="1:26" ht="24.95" customHeight="1" x14ac:dyDescent="0.2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</row>
    <row r="34" spans="1:26" ht="24.95" customHeight="1" x14ac:dyDescent="0.2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</row>
    <row r="35" spans="1:26" ht="24.95" customHeight="1" x14ac:dyDescent="0.2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</row>
    <row r="36" spans="1:26" ht="24.95" customHeight="1" x14ac:dyDescent="0.2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</row>
    <row r="37" spans="1:26" ht="24.95" customHeight="1" x14ac:dyDescent="0.2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</row>
    <row r="38" spans="1:26" ht="24.95" customHeight="1" x14ac:dyDescent="0.2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</row>
    <row r="39" spans="1:26" ht="24.95" customHeight="1" x14ac:dyDescent="0.2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</row>
    <row r="40" spans="1:26" ht="24.95" customHeight="1" x14ac:dyDescent="0.2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</row>
    <row r="41" spans="1:26" ht="24.95" customHeight="1" x14ac:dyDescent="0.2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</row>
    <row r="42" spans="1:26" ht="24.95" customHeight="1" x14ac:dyDescent="0.2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</row>
    <row r="43" spans="1:26" ht="24.95" customHeight="1" x14ac:dyDescent="0.2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</row>
    <row r="44" spans="1:26" ht="24.95" customHeight="1" x14ac:dyDescent="0.2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</row>
    <row r="45" spans="1:26" ht="24.95" customHeight="1" x14ac:dyDescent="0.2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</row>
    <row r="46" spans="1:26" ht="24.95" customHeight="1" x14ac:dyDescent="0.2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</row>
    <row r="47" spans="1:26" ht="24.95" customHeight="1" x14ac:dyDescent="0.2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</row>
    <row r="48" spans="1:26" ht="24.95" customHeight="1" x14ac:dyDescent="0.2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</row>
    <row r="49" spans="1:26" ht="24.95" customHeight="1" x14ac:dyDescent="0.2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</row>
    <row r="50" spans="1:26" ht="24.95" customHeight="1" x14ac:dyDescent="0.2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</row>
    <row r="51" spans="1:26" ht="24.95" customHeight="1" x14ac:dyDescent="0.2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</row>
    <row r="52" spans="1:26" ht="24.95" customHeight="1" x14ac:dyDescent="0.2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</row>
    <row r="53" spans="1:26" ht="24.95" customHeight="1" x14ac:dyDescent="0.2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</row>
    <row r="54" spans="1:26" ht="24.95" customHeight="1" x14ac:dyDescent="0.2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</row>
    <row r="55" spans="1:26" ht="24.95" customHeight="1" x14ac:dyDescent="0.2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</row>
    <row r="56" spans="1:26" ht="24.95" customHeight="1" x14ac:dyDescent="0.2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</row>
    <row r="57" spans="1:26" ht="24.95" customHeight="1" x14ac:dyDescent="0.2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</row>
    <row r="58" spans="1:26" ht="24.95" customHeight="1" x14ac:dyDescent="0.2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</row>
    <row r="59" spans="1:26" ht="24.95" customHeight="1" x14ac:dyDescent="0.2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</row>
    <row r="60" spans="1:26" ht="24.95" customHeight="1" x14ac:dyDescent="0.2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</row>
    <row r="61" spans="1:26" ht="24.95" customHeight="1" x14ac:dyDescent="0.2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</row>
    <row r="62" spans="1:26" ht="24.95" customHeight="1" x14ac:dyDescent="0.2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</row>
    <row r="63" spans="1:26" ht="24.95" customHeight="1" x14ac:dyDescent="0.2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</row>
    <row r="64" spans="1:26" ht="24.95" customHeight="1" x14ac:dyDescent="0.2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</row>
    <row r="65" spans="1:26" ht="24.95" customHeight="1" x14ac:dyDescent="0.2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</row>
    <row r="66" spans="1:26" ht="24.95" customHeight="1" x14ac:dyDescent="0.2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</row>
    <row r="67" spans="1:26" ht="24.95" customHeight="1" x14ac:dyDescent="0.2">
      <c r="A67" s="33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</row>
    <row r="68" spans="1:26" ht="24.95" customHeight="1" x14ac:dyDescent="0.2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</row>
  </sheetData>
  <mergeCells count="29">
    <mergeCell ref="A3:A5"/>
    <mergeCell ref="B3:D3"/>
    <mergeCell ref="E3:G3"/>
    <mergeCell ref="H3:J3"/>
    <mergeCell ref="K3:M3"/>
    <mergeCell ref="I4:I5"/>
    <mergeCell ref="J4:J5"/>
    <mergeCell ref="K4:K5"/>
    <mergeCell ref="L4:L5"/>
    <mergeCell ref="G4:G5"/>
    <mergeCell ref="H4:H5"/>
    <mergeCell ref="B4:B5"/>
    <mergeCell ref="C4:C5"/>
    <mergeCell ref="D4:D5"/>
    <mergeCell ref="E4:E5"/>
    <mergeCell ref="F4:F5"/>
    <mergeCell ref="N3:P3"/>
    <mergeCell ref="M4:M5"/>
    <mergeCell ref="N4:N5"/>
    <mergeCell ref="O4:O5"/>
    <mergeCell ref="P4:P5"/>
    <mergeCell ref="R4:R5"/>
    <mergeCell ref="S4:S5"/>
    <mergeCell ref="T4:U4"/>
    <mergeCell ref="Q3:S3"/>
    <mergeCell ref="X3:X5"/>
    <mergeCell ref="Q4:Q5"/>
    <mergeCell ref="T3:W3"/>
    <mergeCell ref="V4:W4"/>
  </mergeCell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Z40"/>
  <sheetViews>
    <sheetView workbookViewId="0">
      <selection activeCell="H27" sqref="H27"/>
    </sheetView>
  </sheetViews>
  <sheetFormatPr baseColWidth="10" defaultRowHeight="12.75" x14ac:dyDescent="0.2"/>
  <cols>
    <col min="1" max="1" width="9.28515625" style="33" customWidth="1"/>
    <col min="2" max="2" width="6.7109375" style="33" customWidth="1"/>
    <col min="3" max="3" width="6.28515625" style="33" customWidth="1"/>
    <col min="4" max="4" width="5.42578125" style="33" customWidth="1"/>
    <col min="5" max="5" width="4.7109375" style="33" customWidth="1"/>
    <col min="6" max="12" width="4.140625" style="33" customWidth="1"/>
    <col min="13" max="13" width="5.42578125" style="33" customWidth="1"/>
    <col min="14" max="14" width="4.28515625" style="33" customWidth="1"/>
    <col min="15" max="15" width="5.28515625" style="33" customWidth="1"/>
    <col min="16" max="16" width="4" style="33" customWidth="1"/>
    <col min="17" max="17" width="5.42578125" style="33" customWidth="1"/>
    <col min="18" max="18" width="4.5703125" style="33" customWidth="1"/>
    <col min="19" max="20" width="5.42578125" style="33" customWidth="1"/>
    <col min="21" max="27" width="6.42578125" style="33" customWidth="1"/>
    <col min="28" max="28" width="4" style="33" customWidth="1"/>
    <col min="29" max="16384" width="11.42578125" style="33"/>
  </cols>
  <sheetData>
    <row r="1" spans="1:26" x14ac:dyDescent="0.2">
      <c r="A1" s="8" t="s">
        <v>76</v>
      </c>
    </row>
    <row r="2" spans="1:26" ht="13.5" thickBot="1" x14ac:dyDescent="0.25"/>
    <row r="3" spans="1:26" ht="38.450000000000003" customHeight="1" x14ac:dyDescent="0.2">
      <c r="A3" s="425" t="s">
        <v>0</v>
      </c>
      <c r="B3" s="419" t="s">
        <v>13</v>
      </c>
      <c r="C3" s="420"/>
      <c r="D3" s="420"/>
      <c r="E3" s="420"/>
      <c r="F3" s="421"/>
      <c r="G3" s="423" t="s">
        <v>20</v>
      </c>
      <c r="H3" s="420"/>
      <c r="I3" s="420"/>
      <c r="J3" s="420"/>
      <c r="K3" s="420"/>
      <c r="L3" s="420"/>
      <c r="M3" s="420"/>
      <c r="N3" s="420"/>
      <c r="O3" s="420"/>
      <c r="P3" s="420"/>
      <c r="Q3" s="420"/>
      <c r="R3" s="420"/>
      <c r="S3" s="420"/>
      <c r="T3" s="420"/>
      <c r="U3" s="420"/>
      <c r="V3" s="421"/>
      <c r="W3" s="416" t="s">
        <v>21</v>
      </c>
      <c r="X3" s="407"/>
      <c r="Y3" s="407"/>
      <c r="Z3" s="417"/>
    </row>
    <row r="4" spans="1:26" ht="30" customHeight="1" x14ac:dyDescent="0.2">
      <c r="A4" s="426"/>
      <c r="B4" s="397" t="s">
        <v>12</v>
      </c>
      <c r="C4" s="387"/>
      <c r="D4" s="388" t="s">
        <v>100</v>
      </c>
      <c r="E4" s="422"/>
      <c r="F4" s="427" t="s">
        <v>7</v>
      </c>
      <c r="G4" s="429" t="s">
        <v>27</v>
      </c>
      <c r="H4" s="430"/>
      <c r="I4" s="424" t="s">
        <v>54</v>
      </c>
      <c r="J4" s="424"/>
      <c r="K4" s="424" t="s">
        <v>77</v>
      </c>
      <c r="L4" s="424"/>
      <c r="M4" s="422" t="s">
        <v>16</v>
      </c>
      <c r="N4" s="424"/>
      <c r="O4" s="424" t="s">
        <v>17</v>
      </c>
      <c r="P4" s="424"/>
      <c r="Q4" s="424" t="s">
        <v>18</v>
      </c>
      <c r="R4" s="424" t="s">
        <v>15</v>
      </c>
      <c r="S4" s="404" t="s">
        <v>12</v>
      </c>
      <c r="T4" s="404"/>
      <c r="U4" s="396" t="s">
        <v>100</v>
      </c>
      <c r="V4" s="418"/>
      <c r="W4" s="386" t="s">
        <v>12</v>
      </c>
      <c r="X4" s="387"/>
      <c r="Y4" s="396" t="s">
        <v>100</v>
      </c>
      <c r="Z4" s="418"/>
    </row>
    <row r="5" spans="1:26" ht="30" customHeight="1" thickBot="1" x14ac:dyDescent="0.25">
      <c r="A5" s="426"/>
      <c r="B5" s="166" t="s">
        <v>8</v>
      </c>
      <c r="C5" s="177" t="s">
        <v>15</v>
      </c>
      <c r="D5" s="166" t="s">
        <v>8</v>
      </c>
      <c r="E5" s="177" t="s">
        <v>15</v>
      </c>
      <c r="F5" s="428"/>
      <c r="G5" s="172" t="s">
        <v>8</v>
      </c>
      <c r="H5" s="176" t="s">
        <v>15</v>
      </c>
      <c r="I5" s="170" t="s">
        <v>8</v>
      </c>
      <c r="J5" s="175" t="s">
        <v>15</v>
      </c>
      <c r="K5" s="170" t="s">
        <v>8</v>
      </c>
      <c r="L5" s="175" t="s">
        <v>15</v>
      </c>
      <c r="M5" s="169" t="s">
        <v>8</v>
      </c>
      <c r="N5" s="175" t="s">
        <v>15</v>
      </c>
      <c r="O5" s="170" t="s">
        <v>8</v>
      </c>
      <c r="P5" s="175" t="s">
        <v>15</v>
      </c>
      <c r="Q5" s="170" t="s">
        <v>8</v>
      </c>
      <c r="R5" s="175" t="s">
        <v>15</v>
      </c>
      <c r="S5" s="166" t="s">
        <v>8</v>
      </c>
      <c r="T5" s="174" t="s">
        <v>15</v>
      </c>
      <c r="U5" s="166" t="s">
        <v>8</v>
      </c>
      <c r="V5" s="174" t="s">
        <v>15</v>
      </c>
      <c r="W5" s="171" t="s">
        <v>8</v>
      </c>
      <c r="X5" s="175" t="s">
        <v>15</v>
      </c>
      <c r="Y5" s="166" t="s">
        <v>8</v>
      </c>
      <c r="Z5" s="105" t="s">
        <v>15</v>
      </c>
    </row>
    <row r="6" spans="1:26" s="49" customFormat="1" ht="18" customHeight="1" x14ac:dyDescent="0.2">
      <c r="A6" s="67" t="s">
        <v>65</v>
      </c>
      <c r="B6" s="106">
        <v>1049</v>
      </c>
      <c r="C6" s="107"/>
      <c r="D6" s="108">
        <v>30</v>
      </c>
      <c r="E6" s="109"/>
      <c r="F6" s="110">
        <v>36</v>
      </c>
      <c r="G6" s="111"/>
      <c r="H6" s="115"/>
      <c r="I6" s="109"/>
      <c r="J6" s="109"/>
      <c r="K6" s="109"/>
      <c r="L6" s="109"/>
      <c r="M6" s="113">
        <v>127</v>
      </c>
      <c r="N6" s="109"/>
      <c r="O6" s="108">
        <v>126</v>
      </c>
      <c r="P6" s="109"/>
      <c r="Q6" s="108">
        <v>115</v>
      </c>
      <c r="R6" s="109"/>
      <c r="S6" s="108">
        <f t="shared" ref="S6:T18" si="0">M6+O6+Q6</f>
        <v>368</v>
      </c>
      <c r="T6" s="109"/>
      <c r="U6" s="113">
        <v>16</v>
      </c>
      <c r="V6" s="110"/>
      <c r="W6" s="114">
        <v>1417</v>
      </c>
      <c r="X6" s="107"/>
      <c r="Y6" s="108">
        <v>46</v>
      </c>
      <c r="Z6" s="112"/>
    </row>
    <row r="7" spans="1:26" s="49" customFormat="1" ht="18" customHeight="1" x14ac:dyDescent="0.2">
      <c r="A7" s="74" t="s">
        <v>66</v>
      </c>
      <c r="B7" s="116">
        <v>1053</v>
      </c>
      <c r="C7" s="117"/>
      <c r="D7" s="118">
        <v>28</v>
      </c>
      <c r="E7" s="119"/>
      <c r="F7" s="43">
        <v>36</v>
      </c>
      <c r="G7" s="120"/>
      <c r="H7" s="124"/>
      <c r="I7" s="119"/>
      <c r="J7" s="119"/>
      <c r="K7" s="119"/>
      <c r="L7" s="119"/>
      <c r="M7" s="122">
        <v>138</v>
      </c>
      <c r="N7" s="119"/>
      <c r="O7" s="118">
        <v>129</v>
      </c>
      <c r="P7" s="119"/>
      <c r="Q7" s="118">
        <v>118</v>
      </c>
      <c r="R7" s="119"/>
      <c r="S7" s="118">
        <f t="shared" si="0"/>
        <v>385</v>
      </c>
      <c r="T7" s="119"/>
      <c r="U7" s="122">
        <v>15</v>
      </c>
      <c r="V7" s="43"/>
      <c r="W7" s="123">
        <f>B7+S7</f>
        <v>1438</v>
      </c>
      <c r="X7" s="117"/>
      <c r="Y7" s="118">
        <f>D7+U7</f>
        <v>43</v>
      </c>
      <c r="Z7" s="121"/>
    </row>
    <row r="8" spans="1:26" ht="18" customHeight="1" x14ac:dyDescent="0.2">
      <c r="A8" s="81" t="s">
        <v>67</v>
      </c>
      <c r="B8" s="125">
        <v>1059</v>
      </c>
      <c r="C8" s="126">
        <v>506</v>
      </c>
      <c r="D8" s="127">
        <v>25</v>
      </c>
      <c r="E8" s="128">
        <v>12</v>
      </c>
      <c r="F8" s="129">
        <v>36</v>
      </c>
      <c r="G8" s="130"/>
      <c r="H8" s="147"/>
      <c r="I8" s="128"/>
      <c r="J8" s="128"/>
      <c r="K8" s="128"/>
      <c r="L8" s="128"/>
      <c r="M8" s="131">
        <v>127</v>
      </c>
      <c r="N8" s="128">
        <v>71</v>
      </c>
      <c r="O8" s="127">
        <v>132</v>
      </c>
      <c r="P8" s="128">
        <v>78</v>
      </c>
      <c r="Q8" s="127">
        <v>116</v>
      </c>
      <c r="R8" s="128">
        <v>66</v>
      </c>
      <c r="S8" s="127">
        <f t="shared" si="0"/>
        <v>375</v>
      </c>
      <c r="T8" s="128">
        <v>215</v>
      </c>
      <c r="U8" s="131">
        <v>19</v>
      </c>
      <c r="V8" s="129">
        <v>13</v>
      </c>
      <c r="W8" s="132">
        <f>B8+S8</f>
        <v>1434</v>
      </c>
      <c r="X8" s="126">
        <v>721</v>
      </c>
      <c r="Y8" s="127">
        <v>44</v>
      </c>
      <c r="Z8" s="129">
        <v>25</v>
      </c>
    </row>
    <row r="9" spans="1:26" ht="18" customHeight="1" x14ac:dyDescent="0.2">
      <c r="A9" s="74" t="s">
        <v>68</v>
      </c>
      <c r="B9" s="116">
        <v>1079</v>
      </c>
      <c r="C9" s="117">
        <v>511</v>
      </c>
      <c r="D9" s="118">
        <v>23</v>
      </c>
      <c r="E9" s="119">
        <v>11</v>
      </c>
      <c r="F9" s="43">
        <v>36</v>
      </c>
      <c r="G9" s="120"/>
      <c r="H9" s="124"/>
      <c r="I9" s="119"/>
      <c r="J9" s="119"/>
      <c r="K9" s="119"/>
      <c r="L9" s="119"/>
      <c r="M9" s="122">
        <v>121</v>
      </c>
      <c r="N9" s="119">
        <v>66</v>
      </c>
      <c r="O9" s="118">
        <v>124</v>
      </c>
      <c r="P9" s="119">
        <v>68</v>
      </c>
      <c r="Q9" s="118">
        <v>118</v>
      </c>
      <c r="R9" s="119">
        <v>72</v>
      </c>
      <c r="S9" s="118">
        <f t="shared" si="0"/>
        <v>363</v>
      </c>
      <c r="T9" s="119">
        <v>206</v>
      </c>
      <c r="U9" s="122">
        <v>12</v>
      </c>
      <c r="V9" s="43">
        <v>9</v>
      </c>
      <c r="W9" s="123">
        <v>1442</v>
      </c>
      <c r="X9" s="117">
        <v>717</v>
      </c>
      <c r="Y9" s="118">
        <v>35</v>
      </c>
      <c r="Z9" s="43">
        <v>20</v>
      </c>
    </row>
    <row r="10" spans="1:26" ht="18" customHeight="1" x14ac:dyDescent="0.2">
      <c r="A10" s="74" t="s">
        <v>69</v>
      </c>
      <c r="B10" s="116">
        <v>1074</v>
      </c>
      <c r="C10" s="117">
        <v>524</v>
      </c>
      <c r="D10" s="118">
        <v>31</v>
      </c>
      <c r="E10" s="119">
        <v>17</v>
      </c>
      <c r="F10" s="43">
        <v>36</v>
      </c>
      <c r="G10" s="120"/>
      <c r="H10" s="124"/>
      <c r="I10" s="119"/>
      <c r="J10" s="119"/>
      <c r="K10" s="119"/>
      <c r="L10" s="119"/>
      <c r="M10" s="122">
        <v>140</v>
      </c>
      <c r="N10" s="119">
        <v>70</v>
      </c>
      <c r="O10" s="118">
        <v>115</v>
      </c>
      <c r="P10" s="119">
        <v>68</v>
      </c>
      <c r="Q10" s="118">
        <v>111</v>
      </c>
      <c r="R10" s="119">
        <v>62</v>
      </c>
      <c r="S10" s="118">
        <f t="shared" si="0"/>
        <v>366</v>
      </c>
      <c r="T10" s="119">
        <v>200</v>
      </c>
      <c r="U10" s="122">
        <v>15</v>
      </c>
      <c r="V10" s="43">
        <v>7</v>
      </c>
      <c r="W10" s="123">
        <v>1440</v>
      </c>
      <c r="X10" s="117">
        <v>724</v>
      </c>
      <c r="Y10" s="118">
        <v>46</v>
      </c>
      <c r="Z10" s="43">
        <v>24</v>
      </c>
    </row>
    <row r="11" spans="1:26" ht="18" customHeight="1" x14ac:dyDescent="0.2">
      <c r="A11" s="74" t="s">
        <v>70</v>
      </c>
      <c r="B11" s="116">
        <v>1083</v>
      </c>
      <c r="C11" s="117">
        <v>519</v>
      </c>
      <c r="D11" s="118">
        <v>26</v>
      </c>
      <c r="E11" s="119">
        <v>11</v>
      </c>
      <c r="F11" s="43">
        <v>36</v>
      </c>
      <c r="G11" s="120"/>
      <c r="H11" s="124"/>
      <c r="I11" s="119"/>
      <c r="J11" s="119"/>
      <c r="K11" s="119"/>
      <c r="L11" s="119"/>
      <c r="M11" s="122">
        <v>109</v>
      </c>
      <c r="N11" s="119">
        <v>66</v>
      </c>
      <c r="O11" s="118">
        <v>146</v>
      </c>
      <c r="P11" s="119">
        <v>77</v>
      </c>
      <c r="Q11" s="118">
        <v>102</v>
      </c>
      <c r="R11" s="119">
        <v>60</v>
      </c>
      <c r="S11" s="118">
        <f t="shared" si="0"/>
        <v>357</v>
      </c>
      <c r="T11" s="119">
        <v>203</v>
      </c>
      <c r="U11" s="122">
        <v>8</v>
      </c>
      <c r="V11" s="43">
        <v>6</v>
      </c>
      <c r="W11" s="123">
        <f>B11+S11</f>
        <v>1440</v>
      </c>
      <c r="X11" s="117">
        <v>722</v>
      </c>
      <c r="Y11" s="118">
        <f>D11+U11</f>
        <v>34</v>
      </c>
      <c r="Z11" s="43">
        <v>17</v>
      </c>
    </row>
    <row r="12" spans="1:26" ht="18" customHeight="1" x14ac:dyDescent="0.2">
      <c r="A12" s="74" t="s">
        <v>71</v>
      </c>
      <c r="B12" s="77">
        <v>1088</v>
      </c>
      <c r="C12" s="76">
        <v>528</v>
      </c>
      <c r="D12" s="75">
        <v>27</v>
      </c>
      <c r="E12" s="76">
        <v>12</v>
      </c>
      <c r="F12" s="80">
        <v>36</v>
      </c>
      <c r="G12" s="133"/>
      <c r="H12" s="79"/>
      <c r="I12" s="76"/>
      <c r="J12" s="76"/>
      <c r="K12" s="76"/>
      <c r="L12" s="76"/>
      <c r="M12" s="134">
        <v>132</v>
      </c>
      <c r="N12" s="76">
        <v>72</v>
      </c>
      <c r="O12" s="75">
        <v>101</v>
      </c>
      <c r="P12" s="76">
        <v>64</v>
      </c>
      <c r="Q12" s="75">
        <v>140</v>
      </c>
      <c r="R12" s="76">
        <v>75</v>
      </c>
      <c r="S12" s="75">
        <f t="shared" si="0"/>
        <v>373</v>
      </c>
      <c r="T12" s="76">
        <v>211</v>
      </c>
      <c r="U12" s="134">
        <v>6</v>
      </c>
      <c r="V12" s="135">
        <v>4</v>
      </c>
      <c r="W12" s="136">
        <v>1461</v>
      </c>
      <c r="X12" s="76">
        <v>739</v>
      </c>
      <c r="Y12" s="75">
        <v>33</v>
      </c>
      <c r="Z12" s="80">
        <v>16</v>
      </c>
    </row>
    <row r="13" spans="1:26" ht="18" customHeight="1" x14ac:dyDescent="0.2">
      <c r="A13" s="74" t="s">
        <v>72</v>
      </c>
      <c r="B13" s="77">
        <v>1095</v>
      </c>
      <c r="C13" s="76">
        <v>540</v>
      </c>
      <c r="D13" s="75">
        <v>24</v>
      </c>
      <c r="E13" s="76">
        <v>11</v>
      </c>
      <c r="F13" s="80">
        <v>36</v>
      </c>
      <c r="G13" s="133"/>
      <c r="H13" s="79"/>
      <c r="I13" s="76"/>
      <c r="J13" s="76"/>
      <c r="K13" s="76"/>
      <c r="L13" s="76"/>
      <c r="M13" s="134">
        <v>153</v>
      </c>
      <c r="N13" s="76">
        <v>79</v>
      </c>
      <c r="O13" s="75">
        <v>122</v>
      </c>
      <c r="P13" s="76">
        <v>66</v>
      </c>
      <c r="Q13" s="75">
        <v>92</v>
      </c>
      <c r="R13" s="76">
        <v>59</v>
      </c>
      <c r="S13" s="75">
        <f t="shared" si="0"/>
        <v>367</v>
      </c>
      <c r="T13" s="76">
        <v>204</v>
      </c>
      <c r="U13" s="134">
        <v>8</v>
      </c>
      <c r="V13" s="135">
        <v>4</v>
      </c>
      <c r="W13" s="136">
        <v>1462</v>
      </c>
      <c r="X13" s="76">
        <v>744</v>
      </c>
      <c r="Y13" s="75">
        <v>32</v>
      </c>
      <c r="Z13" s="80">
        <v>15</v>
      </c>
    </row>
    <row r="14" spans="1:26" ht="18" customHeight="1" x14ac:dyDescent="0.2">
      <c r="A14" s="137" t="s">
        <v>73</v>
      </c>
      <c r="B14" s="52">
        <f>'Friedens S I'!T14</f>
        <v>1095</v>
      </c>
      <c r="C14" s="53">
        <f>'Friedens S I'!U14</f>
        <v>542</v>
      </c>
      <c r="D14" s="54">
        <f>'Friedens S I'!V14</f>
        <v>19</v>
      </c>
      <c r="E14" s="53">
        <f>'Friedens S I'!W14</f>
        <v>9</v>
      </c>
      <c r="F14" s="138">
        <f>'Friedens S I'!X14</f>
        <v>36</v>
      </c>
      <c r="G14" s="99"/>
      <c r="H14" s="148"/>
      <c r="I14" s="53"/>
      <c r="J14" s="53"/>
      <c r="K14" s="53"/>
      <c r="L14" s="53"/>
      <c r="M14" s="139">
        <v>146</v>
      </c>
      <c r="N14" s="53">
        <v>83</v>
      </c>
      <c r="O14" s="54">
        <v>130</v>
      </c>
      <c r="P14" s="53">
        <v>71</v>
      </c>
      <c r="Q14" s="54">
        <v>118</v>
      </c>
      <c r="R14" s="53">
        <v>66</v>
      </c>
      <c r="S14" s="54">
        <f t="shared" si="0"/>
        <v>394</v>
      </c>
      <c r="T14" s="53">
        <f t="shared" si="0"/>
        <v>220</v>
      </c>
      <c r="U14" s="139">
        <f>1+2</f>
        <v>3</v>
      </c>
      <c r="V14" s="59">
        <f>1+2</f>
        <v>3</v>
      </c>
      <c r="W14" s="58">
        <f t="shared" ref="W14:W25" si="1">B14+S14</f>
        <v>1489</v>
      </c>
      <c r="X14" s="53">
        <f t="shared" ref="X14:X25" si="2">C14+T14</f>
        <v>762</v>
      </c>
      <c r="Y14" s="54">
        <f t="shared" ref="Y14:Y25" si="3">D14+U14</f>
        <v>22</v>
      </c>
      <c r="Z14" s="59">
        <f t="shared" ref="Z14:Z25" si="4">E14+V14</f>
        <v>12</v>
      </c>
    </row>
    <row r="15" spans="1:26" ht="18" customHeight="1" x14ac:dyDescent="0.2">
      <c r="A15" s="74" t="s">
        <v>74</v>
      </c>
      <c r="B15" s="77">
        <f>'Friedens S I'!T15</f>
        <v>1090</v>
      </c>
      <c r="C15" s="76">
        <f>'Friedens S I'!U15</f>
        <v>545</v>
      </c>
      <c r="D15" s="75">
        <f>'Friedens S I'!V15</f>
        <v>15</v>
      </c>
      <c r="E15" s="76">
        <f>'Friedens S I'!W15</f>
        <v>8</v>
      </c>
      <c r="F15" s="80">
        <f>'Friedens S I'!X15</f>
        <v>36</v>
      </c>
      <c r="G15" s="133"/>
      <c r="H15" s="79"/>
      <c r="I15" s="76"/>
      <c r="J15" s="76"/>
      <c r="K15" s="76"/>
      <c r="L15" s="76"/>
      <c r="M15" s="134">
        <v>142</v>
      </c>
      <c r="N15" s="76">
        <v>73</v>
      </c>
      <c r="O15" s="75">
        <v>140</v>
      </c>
      <c r="P15" s="76">
        <v>78</v>
      </c>
      <c r="Q15" s="75">
        <v>118</v>
      </c>
      <c r="R15" s="76">
        <v>68</v>
      </c>
      <c r="S15" s="75">
        <f t="shared" si="0"/>
        <v>400</v>
      </c>
      <c r="T15" s="76">
        <f t="shared" si="0"/>
        <v>219</v>
      </c>
      <c r="U15" s="134">
        <v>6</v>
      </c>
      <c r="V15" s="135">
        <v>4</v>
      </c>
      <c r="W15" s="136">
        <f t="shared" si="1"/>
        <v>1490</v>
      </c>
      <c r="X15" s="76">
        <f t="shared" si="2"/>
        <v>764</v>
      </c>
      <c r="Y15" s="75">
        <f t="shared" si="3"/>
        <v>21</v>
      </c>
      <c r="Z15" s="80">
        <f t="shared" si="4"/>
        <v>12</v>
      </c>
    </row>
    <row r="16" spans="1:26" ht="18" customHeight="1" x14ac:dyDescent="0.2">
      <c r="A16" s="74" t="s">
        <v>14</v>
      </c>
      <c r="B16" s="77">
        <f>'Friedens S I'!T16</f>
        <v>1090</v>
      </c>
      <c r="C16" s="76">
        <f>'Friedens S I'!U16</f>
        <v>551</v>
      </c>
      <c r="D16" s="75">
        <f>'Friedens S I'!V16</f>
        <v>21</v>
      </c>
      <c r="E16" s="76">
        <f>'Friedens S I'!W16</f>
        <v>9</v>
      </c>
      <c r="F16" s="80">
        <f>'Friedens S I'!X16</f>
        <v>36</v>
      </c>
      <c r="G16" s="133"/>
      <c r="H16" s="79"/>
      <c r="I16" s="76"/>
      <c r="J16" s="76"/>
      <c r="K16" s="76"/>
      <c r="L16" s="76"/>
      <c r="M16" s="134">
        <v>148</v>
      </c>
      <c r="N16" s="76">
        <v>77</v>
      </c>
      <c r="O16" s="75">
        <v>142</v>
      </c>
      <c r="P16" s="76">
        <v>76</v>
      </c>
      <c r="Q16" s="75">
        <v>127</v>
      </c>
      <c r="R16" s="76">
        <v>74</v>
      </c>
      <c r="S16" s="75">
        <f t="shared" si="0"/>
        <v>417</v>
      </c>
      <c r="T16" s="76">
        <f t="shared" si="0"/>
        <v>227</v>
      </c>
      <c r="U16" s="134">
        <v>2</v>
      </c>
      <c r="V16" s="135">
        <v>2</v>
      </c>
      <c r="W16" s="136">
        <f t="shared" si="1"/>
        <v>1507</v>
      </c>
      <c r="X16" s="76">
        <f t="shared" si="2"/>
        <v>778</v>
      </c>
      <c r="Y16" s="75">
        <f t="shared" si="3"/>
        <v>23</v>
      </c>
      <c r="Z16" s="135">
        <f t="shared" si="4"/>
        <v>11</v>
      </c>
    </row>
    <row r="17" spans="1:26" ht="18" customHeight="1" x14ac:dyDescent="0.2">
      <c r="A17" s="140" t="s">
        <v>75</v>
      </c>
      <c r="B17" s="77">
        <f>'Friedens S I'!T17</f>
        <v>1099</v>
      </c>
      <c r="C17" s="76">
        <f>'Friedens S I'!U17</f>
        <v>553</v>
      </c>
      <c r="D17" s="75">
        <f>'Friedens S I'!V17</f>
        <v>14</v>
      </c>
      <c r="E17" s="76">
        <f>'Friedens S I'!W17</f>
        <v>9</v>
      </c>
      <c r="F17" s="80">
        <f>'Friedens S I'!X17</f>
        <v>36</v>
      </c>
      <c r="G17" s="133"/>
      <c r="H17" s="79"/>
      <c r="I17" s="76"/>
      <c r="J17" s="76"/>
      <c r="K17" s="76"/>
      <c r="L17" s="76"/>
      <c r="M17" s="143">
        <v>147</v>
      </c>
      <c r="N17" s="141">
        <v>79</v>
      </c>
      <c r="O17" s="142">
        <v>139</v>
      </c>
      <c r="P17" s="141">
        <v>72</v>
      </c>
      <c r="Q17" s="142">
        <v>129</v>
      </c>
      <c r="R17" s="141">
        <v>68</v>
      </c>
      <c r="S17" s="142">
        <f t="shared" si="0"/>
        <v>415</v>
      </c>
      <c r="T17" s="119">
        <f>N17+P17+R17</f>
        <v>219</v>
      </c>
      <c r="U17" s="143">
        <v>3</v>
      </c>
      <c r="V17" s="144">
        <v>1</v>
      </c>
      <c r="W17" s="136">
        <f t="shared" si="1"/>
        <v>1514</v>
      </c>
      <c r="X17" s="76">
        <f t="shared" si="2"/>
        <v>772</v>
      </c>
      <c r="Y17" s="75">
        <f t="shared" si="3"/>
        <v>17</v>
      </c>
      <c r="Z17" s="135">
        <f t="shared" si="4"/>
        <v>10</v>
      </c>
    </row>
    <row r="18" spans="1:26" ht="18" customHeight="1" x14ac:dyDescent="0.2">
      <c r="A18" s="140" t="s">
        <v>23</v>
      </c>
      <c r="B18" s="77">
        <f>'Friedens S I'!T18</f>
        <v>1094</v>
      </c>
      <c r="C18" s="76">
        <f>'Friedens S I'!U18</f>
        <v>550</v>
      </c>
      <c r="D18" s="75">
        <f>'Friedens S I'!V18</f>
        <v>10</v>
      </c>
      <c r="E18" s="76">
        <f>'Friedens S I'!W18</f>
        <v>7</v>
      </c>
      <c r="F18" s="80">
        <f>'Friedens S I'!X18</f>
        <v>36</v>
      </c>
      <c r="G18" s="133"/>
      <c r="H18" s="79"/>
      <c r="I18" s="76"/>
      <c r="J18" s="76"/>
      <c r="K18" s="76"/>
      <c r="L18" s="76"/>
      <c r="M18" s="143">
        <v>146</v>
      </c>
      <c r="N18" s="141">
        <v>81</v>
      </c>
      <c r="O18" s="142">
        <v>138</v>
      </c>
      <c r="P18" s="141">
        <v>75</v>
      </c>
      <c r="Q18" s="142">
        <v>133</v>
      </c>
      <c r="R18" s="141">
        <v>69</v>
      </c>
      <c r="S18" s="142">
        <f t="shared" si="0"/>
        <v>417</v>
      </c>
      <c r="T18" s="119">
        <f>N18+P18+R18</f>
        <v>225</v>
      </c>
      <c r="U18" s="143">
        <v>5</v>
      </c>
      <c r="V18" s="144">
        <v>1</v>
      </c>
      <c r="W18" s="136">
        <f t="shared" si="1"/>
        <v>1511</v>
      </c>
      <c r="X18" s="76">
        <f t="shared" si="2"/>
        <v>775</v>
      </c>
      <c r="Y18" s="75">
        <f t="shared" si="3"/>
        <v>15</v>
      </c>
      <c r="Z18" s="135">
        <f t="shared" si="4"/>
        <v>8</v>
      </c>
    </row>
    <row r="19" spans="1:26" s="101" customFormat="1" ht="18" customHeight="1" x14ac:dyDescent="0.2">
      <c r="A19" s="140" t="s">
        <v>24</v>
      </c>
      <c r="B19" s="77">
        <f>'Friedens S I'!T19</f>
        <v>1024</v>
      </c>
      <c r="C19" s="76">
        <f>'Friedens S I'!U19</f>
        <v>520</v>
      </c>
      <c r="D19" s="142">
        <f>'Friedens S I'!V19</f>
        <v>13</v>
      </c>
      <c r="E19" s="141">
        <f>'Friedens S I'!W19</f>
        <v>9</v>
      </c>
      <c r="F19" s="145">
        <f>'Friedens S I'!X19</f>
        <v>34</v>
      </c>
      <c r="G19" s="146">
        <v>64</v>
      </c>
      <c r="H19" s="149">
        <v>31</v>
      </c>
      <c r="I19" s="141"/>
      <c r="J19" s="141"/>
      <c r="K19" s="141"/>
      <c r="L19" s="141"/>
      <c r="M19" s="143">
        <v>142</v>
      </c>
      <c r="N19" s="141">
        <v>78</v>
      </c>
      <c r="O19" s="142">
        <v>143</v>
      </c>
      <c r="P19" s="141">
        <v>78</v>
      </c>
      <c r="Q19" s="142">
        <v>133</v>
      </c>
      <c r="R19" s="141">
        <v>69</v>
      </c>
      <c r="S19" s="142">
        <f>G19+M19+O19+Q19</f>
        <v>482</v>
      </c>
      <c r="T19" s="141">
        <f>H19+N19+P19+R19</f>
        <v>256</v>
      </c>
      <c r="U19" s="143">
        <v>8</v>
      </c>
      <c r="V19" s="144">
        <v>5</v>
      </c>
      <c r="W19" s="136">
        <f t="shared" si="1"/>
        <v>1506</v>
      </c>
      <c r="X19" s="76">
        <f t="shared" si="2"/>
        <v>776</v>
      </c>
      <c r="Y19" s="75">
        <f t="shared" si="3"/>
        <v>21</v>
      </c>
      <c r="Z19" s="135">
        <f t="shared" si="4"/>
        <v>14</v>
      </c>
    </row>
    <row r="20" spans="1:26" ht="18" customHeight="1" x14ac:dyDescent="0.2">
      <c r="A20" s="140" t="s">
        <v>25</v>
      </c>
      <c r="B20" s="77">
        <f>'Friedens S I'!T20</f>
        <v>1049</v>
      </c>
      <c r="C20" s="76">
        <f>'Friedens S I'!U20</f>
        <v>528</v>
      </c>
      <c r="D20" s="142">
        <f>'Friedens S I'!V20</f>
        <v>9</v>
      </c>
      <c r="E20" s="141">
        <f>'Friedens S I'!W20</f>
        <v>7</v>
      </c>
      <c r="F20" s="145">
        <f>'Friedens S I'!X20</f>
        <v>35</v>
      </c>
      <c r="G20" s="146">
        <v>37</v>
      </c>
      <c r="H20" s="149">
        <v>18</v>
      </c>
      <c r="I20" s="142">
        <v>63</v>
      </c>
      <c r="J20" s="141">
        <v>31</v>
      </c>
      <c r="K20" s="141"/>
      <c r="L20" s="141"/>
      <c r="M20" s="143">
        <v>94</v>
      </c>
      <c r="N20" s="141">
        <v>50</v>
      </c>
      <c r="O20" s="142">
        <v>138</v>
      </c>
      <c r="P20" s="141">
        <v>74</v>
      </c>
      <c r="Q20" s="142">
        <v>134</v>
      </c>
      <c r="R20" s="141">
        <v>73</v>
      </c>
      <c r="S20" s="142">
        <f>G20+I20+M20+O20+Q20</f>
        <v>466</v>
      </c>
      <c r="T20" s="141">
        <f>H20+J20+N20+P20+R20</f>
        <v>246</v>
      </c>
      <c r="U20" s="143">
        <v>8</v>
      </c>
      <c r="V20" s="144">
        <v>6</v>
      </c>
      <c r="W20" s="136">
        <f t="shared" si="1"/>
        <v>1515</v>
      </c>
      <c r="X20" s="76">
        <f t="shared" si="2"/>
        <v>774</v>
      </c>
      <c r="Y20" s="75">
        <f t="shared" si="3"/>
        <v>17</v>
      </c>
      <c r="Z20" s="135">
        <f t="shared" si="4"/>
        <v>13</v>
      </c>
    </row>
    <row r="21" spans="1:26" ht="18" customHeight="1" x14ac:dyDescent="0.2">
      <c r="A21" s="140" t="s">
        <v>26</v>
      </c>
      <c r="B21" s="77">
        <f>'Friedens S I'!T21</f>
        <v>1045</v>
      </c>
      <c r="C21" s="76">
        <f>'Friedens S I'!U21</f>
        <v>528</v>
      </c>
      <c r="D21" s="142">
        <f>'Friedens S I'!V21</f>
        <v>10</v>
      </c>
      <c r="E21" s="141">
        <f>'Friedens S I'!W21</f>
        <v>7</v>
      </c>
      <c r="F21" s="145">
        <f>'Friedens S I'!X21</f>
        <v>36</v>
      </c>
      <c r="G21" s="146">
        <v>30</v>
      </c>
      <c r="H21" s="149">
        <v>19</v>
      </c>
      <c r="I21" s="142">
        <v>41</v>
      </c>
      <c r="J21" s="141">
        <v>20</v>
      </c>
      <c r="K21" s="142">
        <v>62</v>
      </c>
      <c r="L21" s="141">
        <v>31</v>
      </c>
      <c r="M21" s="143">
        <v>127</v>
      </c>
      <c r="N21" s="141">
        <v>70</v>
      </c>
      <c r="O21" s="142">
        <v>85</v>
      </c>
      <c r="P21" s="141">
        <v>46</v>
      </c>
      <c r="Q21" s="142">
        <v>127</v>
      </c>
      <c r="R21" s="141">
        <v>66</v>
      </c>
      <c r="S21" s="142">
        <f t="shared" ref="S21:T26" si="5">G21+I21+K21+M21+O21+Q21</f>
        <v>472</v>
      </c>
      <c r="T21" s="141">
        <f t="shared" si="5"/>
        <v>252</v>
      </c>
      <c r="U21" s="143">
        <v>8</v>
      </c>
      <c r="V21" s="144">
        <v>6</v>
      </c>
      <c r="W21" s="136">
        <f t="shared" si="1"/>
        <v>1517</v>
      </c>
      <c r="X21" s="76">
        <f t="shared" si="2"/>
        <v>780</v>
      </c>
      <c r="Y21" s="75">
        <f t="shared" si="3"/>
        <v>18</v>
      </c>
      <c r="Z21" s="135">
        <f t="shared" si="4"/>
        <v>13</v>
      </c>
    </row>
    <row r="22" spans="1:26" ht="18" customHeight="1" x14ac:dyDescent="0.2">
      <c r="A22" s="140" t="s">
        <v>62</v>
      </c>
      <c r="B22" s="77">
        <f>'Friedens S I'!T22</f>
        <v>1046</v>
      </c>
      <c r="C22" s="76">
        <f>'Friedens S I'!U22</f>
        <v>529</v>
      </c>
      <c r="D22" s="142">
        <f>'Friedens S I'!V22</f>
        <v>10</v>
      </c>
      <c r="E22" s="141">
        <f>'Friedens S I'!W22</f>
        <v>7</v>
      </c>
      <c r="F22" s="145">
        <f>'Friedens S I'!X22</f>
        <v>37</v>
      </c>
      <c r="G22" s="146">
        <v>28</v>
      </c>
      <c r="H22" s="149">
        <v>13</v>
      </c>
      <c r="I22" s="142">
        <v>31</v>
      </c>
      <c r="J22" s="141">
        <v>20</v>
      </c>
      <c r="K22" s="142">
        <v>41</v>
      </c>
      <c r="L22" s="141">
        <v>20</v>
      </c>
      <c r="M22" s="143">
        <v>141</v>
      </c>
      <c r="N22" s="141">
        <v>80</v>
      </c>
      <c r="O22" s="142">
        <v>113</v>
      </c>
      <c r="P22" s="141">
        <v>63</v>
      </c>
      <c r="Q22" s="142">
        <v>83</v>
      </c>
      <c r="R22" s="141">
        <v>44</v>
      </c>
      <c r="S22" s="142">
        <f t="shared" si="5"/>
        <v>437</v>
      </c>
      <c r="T22" s="141">
        <f t="shared" si="5"/>
        <v>240</v>
      </c>
      <c r="U22" s="143">
        <v>5</v>
      </c>
      <c r="V22" s="144">
        <v>4</v>
      </c>
      <c r="W22" s="136">
        <f t="shared" si="1"/>
        <v>1483</v>
      </c>
      <c r="X22" s="76">
        <f t="shared" si="2"/>
        <v>769</v>
      </c>
      <c r="Y22" s="75">
        <f t="shared" si="3"/>
        <v>15</v>
      </c>
      <c r="Z22" s="135">
        <f t="shared" si="4"/>
        <v>11</v>
      </c>
    </row>
    <row r="23" spans="1:26" ht="18" customHeight="1" x14ac:dyDescent="0.2">
      <c r="A23" s="140" t="s">
        <v>80</v>
      </c>
      <c r="B23" s="77">
        <f>'Friedens S I'!T23</f>
        <v>1047</v>
      </c>
      <c r="C23" s="76">
        <f>'Friedens S I'!U23</f>
        <v>548</v>
      </c>
      <c r="D23" s="142">
        <f>'Friedens S I'!V23</f>
        <v>10</v>
      </c>
      <c r="E23" s="141">
        <f>'Friedens S I'!W23</f>
        <v>6</v>
      </c>
      <c r="F23" s="145">
        <f>'Friedens S I'!X23</f>
        <v>38</v>
      </c>
      <c r="G23" s="146">
        <v>29</v>
      </c>
      <c r="H23" s="149">
        <v>14</v>
      </c>
      <c r="I23" s="142">
        <v>29</v>
      </c>
      <c r="J23" s="141">
        <v>14</v>
      </c>
      <c r="K23" s="142">
        <v>31</v>
      </c>
      <c r="L23" s="141">
        <v>20</v>
      </c>
      <c r="M23" s="143">
        <v>115</v>
      </c>
      <c r="N23" s="141">
        <v>55</v>
      </c>
      <c r="O23" s="142">
        <v>128</v>
      </c>
      <c r="P23" s="141">
        <v>77</v>
      </c>
      <c r="Q23" s="142">
        <v>105</v>
      </c>
      <c r="R23" s="141">
        <v>55</v>
      </c>
      <c r="S23" s="142">
        <f t="shared" si="5"/>
        <v>437</v>
      </c>
      <c r="T23" s="141">
        <f t="shared" si="5"/>
        <v>235</v>
      </c>
      <c r="U23" s="143">
        <v>3</v>
      </c>
      <c r="V23" s="144">
        <v>2</v>
      </c>
      <c r="W23" s="136">
        <f t="shared" si="1"/>
        <v>1484</v>
      </c>
      <c r="X23" s="76">
        <f t="shared" si="2"/>
        <v>783</v>
      </c>
      <c r="Y23" s="75">
        <f t="shared" si="3"/>
        <v>13</v>
      </c>
      <c r="Z23" s="135">
        <f t="shared" si="4"/>
        <v>8</v>
      </c>
    </row>
    <row r="24" spans="1:26" ht="18" customHeight="1" x14ac:dyDescent="0.2">
      <c r="A24" s="140" t="s">
        <v>101</v>
      </c>
      <c r="B24" s="77">
        <f>'Friedens S I'!T24</f>
        <v>1047</v>
      </c>
      <c r="C24" s="76">
        <f>'Friedens S I'!U24</f>
        <v>539</v>
      </c>
      <c r="D24" s="142">
        <f>'Friedens S I'!V24</f>
        <v>13</v>
      </c>
      <c r="E24" s="141">
        <f>'Friedens S I'!W24</f>
        <v>7</v>
      </c>
      <c r="F24" s="145">
        <f>'Friedens S I'!X24</f>
        <v>38</v>
      </c>
      <c r="G24" s="146">
        <v>28</v>
      </c>
      <c r="H24" s="149">
        <v>14</v>
      </c>
      <c r="I24" s="142">
        <v>29</v>
      </c>
      <c r="J24" s="141">
        <v>14</v>
      </c>
      <c r="K24" s="142">
        <v>29</v>
      </c>
      <c r="L24" s="141">
        <v>14</v>
      </c>
      <c r="M24" s="143">
        <v>111</v>
      </c>
      <c r="N24" s="141">
        <v>60</v>
      </c>
      <c r="O24" s="142">
        <v>116</v>
      </c>
      <c r="P24" s="141">
        <v>59</v>
      </c>
      <c r="Q24" s="142">
        <v>117</v>
      </c>
      <c r="R24" s="141">
        <v>70</v>
      </c>
      <c r="S24" s="142">
        <f t="shared" si="5"/>
        <v>430</v>
      </c>
      <c r="T24" s="141">
        <f t="shared" si="5"/>
        <v>231</v>
      </c>
      <c r="U24" s="143">
        <v>3</v>
      </c>
      <c r="V24" s="144">
        <v>2</v>
      </c>
      <c r="W24" s="136">
        <f t="shared" si="1"/>
        <v>1477</v>
      </c>
      <c r="X24" s="76">
        <f t="shared" si="2"/>
        <v>770</v>
      </c>
      <c r="Y24" s="75">
        <f t="shared" si="3"/>
        <v>16</v>
      </c>
      <c r="Z24" s="135">
        <f t="shared" si="4"/>
        <v>9</v>
      </c>
    </row>
    <row r="25" spans="1:26" ht="18" customHeight="1" x14ac:dyDescent="0.2">
      <c r="A25" s="51" t="s">
        <v>102</v>
      </c>
      <c r="B25" s="52">
        <f>'Friedens S I'!T25</f>
        <v>1052</v>
      </c>
      <c r="C25" s="53">
        <f>'Friedens S I'!U25</f>
        <v>532</v>
      </c>
      <c r="D25" s="56">
        <f>'Friedens S I'!V25</f>
        <v>22</v>
      </c>
      <c r="E25" s="55">
        <f>'Friedens S I'!W25</f>
        <v>10</v>
      </c>
      <c r="F25" s="57">
        <f>'Friedens S I'!X25</f>
        <v>37</v>
      </c>
      <c r="G25" s="193">
        <v>28</v>
      </c>
      <c r="H25" s="198">
        <v>17</v>
      </c>
      <c r="I25" s="56">
        <v>28</v>
      </c>
      <c r="J25" s="55">
        <v>14</v>
      </c>
      <c r="K25" s="56">
        <v>29</v>
      </c>
      <c r="L25" s="55">
        <v>14</v>
      </c>
      <c r="M25" s="199">
        <v>121</v>
      </c>
      <c r="N25" s="55">
        <v>75</v>
      </c>
      <c r="O25" s="56">
        <v>101</v>
      </c>
      <c r="P25" s="55">
        <v>51</v>
      </c>
      <c r="Q25" s="56">
        <v>109</v>
      </c>
      <c r="R25" s="55">
        <v>56</v>
      </c>
      <c r="S25" s="200">
        <f t="shared" si="5"/>
        <v>416</v>
      </c>
      <c r="T25" s="201">
        <f t="shared" si="5"/>
        <v>227</v>
      </c>
      <c r="U25" s="199">
        <v>13</v>
      </c>
      <c r="V25" s="202">
        <v>7</v>
      </c>
      <c r="W25" s="58">
        <f t="shared" si="1"/>
        <v>1468</v>
      </c>
      <c r="X25" s="53">
        <f t="shared" si="2"/>
        <v>759</v>
      </c>
      <c r="Y25" s="90">
        <f t="shared" si="3"/>
        <v>35</v>
      </c>
      <c r="Z25" s="159">
        <f t="shared" si="4"/>
        <v>17</v>
      </c>
    </row>
    <row r="26" spans="1:26" ht="18" customHeight="1" thickBot="1" x14ac:dyDescent="0.25">
      <c r="A26" s="160" t="s">
        <v>108</v>
      </c>
      <c r="B26" s="60">
        <f>'Friedens S I'!T26</f>
        <v>0</v>
      </c>
      <c r="C26" s="161">
        <f>'Friedens S I'!U26</f>
        <v>0</v>
      </c>
      <c r="D26" s="61">
        <f>'Friedens S I'!V26</f>
        <v>0</v>
      </c>
      <c r="E26" s="188">
        <f>'Friedens S I'!W26</f>
        <v>0</v>
      </c>
      <c r="F26" s="152">
        <f>'Friedens S I'!X26</f>
        <v>0</v>
      </c>
      <c r="G26" s="203"/>
      <c r="H26" s="204"/>
      <c r="I26" s="61"/>
      <c r="J26" s="188"/>
      <c r="K26" s="61"/>
      <c r="L26" s="188"/>
      <c r="M26" s="205"/>
      <c r="N26" s="188"/>
      <c r="O26" s="61"/>
      <c r="P26" s="188"/>
      <c r="Q26" s="61"/>
      <c r="R26" s="188"/>
      <c r="S26" s="61">
        <f t="shared" si="5"/>
        <v>0</v>
      </c>
      <c r="T26" s="188">
        <f t="shared" si="5"/>
        <v>0</v>
      </c>
      <c r="U26" s="205"/>
      <c r="V26" s="206"/>
      <c r="W26" s="62">
        <f t="shared" ref="W26" si="6">B26+S26</f>
        <v>0</v>
      </c>
      <c r="X26" s="161">
        <f t="shared" ref="X26" si="7">C26+T26</f>
        <v>0</v>
      </c>
      <c r="Y26" s="63">
        <f t="shared" ref="Y26" si="8">D26+U26</f>
        <v>0</v>
      </c>
      <c r="Z26" s="154">
        <f t="shared" ref="Z26" si="9">E26+V26</f>
        <v>0</v>
      </c>
    </row>
    <row r="27" spans="1:26" ht="24.95" customHeight="1" x14ac:dyDescent="0.2"/>
    <row r="28" spans="1:26" ht="24.95" customHeight="1" x14ac:dyDescent="0.2"/>
    <row r="29" spans="1:26" ht="24.95" customHeight="1" x14ac:dyDescent="0.2"/>
    <row r="30" spans="1:26" ht="24.95" customHeight="1" x14ac:dyDescent="0.2"/>
    <row r="31" spans="1:26" ht="24.95" customHeight="1" x14ac:dyDescent="0.2"/>
    <row r="32" spans="1:26" ht="24.95" customHeight="1" x14ac:dyDescent="0.2"/>
    <row r="33" ht="24.95" customHeight="1" x14ac:dyDescent="0.2"/>
    <row r="34" ht="24.95" customHeight="1" x14ac:dyDescent="0.2"/>
    <row r="35" ht="24.95" customHeight="1" x14ac:dyDescent="0.2"/>
    <row r="36" ht="24.95" customHeight="1" x14ac:dyDescent="0.2"/>
    <row r="37" ht="24.95" customHeight="1" x14ac:dyDescent="0.2"/>
    <row r="38" ht="24.95" customHeight="1" x14ac:dyDescent="0.2"/>
    <row r="39" ht="24.95" customHeight="1" x14ac:dyDescent="0.2"/>
    <row r="40" ht="24.95" customHeight="1" x14ac:dyDescent="0.2"/>
  </sheetData>
  <mergeCells count="17">
    <mergeCell ref="A3:A5"/>
    <mergeCell ref="B4:C4"/>
    <mergeCell ref="F4:F5"/>
    <mergeCell ref="G4:H4"/>
    <mergeCell ref="I4:J4"/>
    <mergeCell ref="W3:Z3"/>
    <mergeCell ref="Y4:Z4"/>
    <mergeCell ref="B3:F3"/>
    <mergeCell ref="D4:E4"/>
    <mergeCell ref="U4:V4"/>
    <mergeCell ref="G3:V3"/>
    <mergeCell ref="M4:N4"/>
    <mergeCell ref="O4:P4"/>
    <mergeCell ref="Q4:R4"/>
    <mergeCell ref="S4:T4"/>
    <mergeCell ref="W4:X4"/>
    <mergeCell ref="K4:L4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10</vt:i4>
      </vt:variant>
      <vt:variant>
        <vt:lpstr>Benannte Bereiche</vt:lpstr>
      </vt:variant>
      <vt:variant>
        <vt:i4>1</vt:i4>
      </vt:variant>
    </vt:vector>
  </HeadingPairs>
  <TitlesOfParts>
    <vt:vector size="11" baseType="lpstr">
      <vt:lpstr>Statistik</vt:lpstr>
      <vt:lpstr>BildungswegeI</vt:lpstr>
      <vt:lpstr>BildungswegeII</vt:lpstr>
      <vt:lpstr>GE_Mitte_Sek I</vt:lpstr>
      <vt:lpstr>GE_Ost_Sek_I</vt:lpstr>
      <vt:lpstr>Städt. GE S I</vt:lpstr>
      <vt:lpstr>Städt. GE_SekII</vt:lpstr>
      <vt:lpstr>Friedens S I</vt:lpstr>
      <vt:lpstr>Friedens S II</vt:lpstr>
      <vt:lpstr>Montessori S I</vt:lpstr>
      <vt:lpstr>BildungswegeII!Druckbereich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Schulamt</dc:creator>
  <cp:lastModifiedBy>Jana Averbeck</cp:lastModifiedBy>
  <cp:lastPrinted>2021-11-22T11:02:37Z</cp:lastPrinted>
  <dcterms:created xsi:type="dcterms:W3CDTF">2012-10-18T08:02:01Z</dcterms:created>
  <dcterms:modified xsi:type="dcterms:W3CDTF">2022-08-01T13:14:19Z</dcterms:modified>
</cp:coreProperties>
</file>