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ktoberstatistik\Version Open Data_citeq\"/>
    </mc:Choice>
  </mc:AlternateContent>
  <bookViews>
    <workbookView xWindow="240" yWindow="30" windowWidth="28755" windowHeight="11250"/>
  </bookViews>
  <sheets>
    <sheet name="Grunddaten" sheetId="1" r:id="rId1"/>
    <sheet name="Entw Ausl. 97_11" sheetId="5" state="hidden" r:id="rId2"/>
    <sheet name="Entw m_w" sheetId="3" state="hidden" r:id="rId3"/>
  </sheets>
  <definedNames>
    <definedName name="_xlnm._FilterDatabase" localSheetId="0" hidden="1">Grunddaten!$A$7:$AN$11</definedName>
    <definedName name="_xlnm.Print_Titles" localSheetId="0">Grunddaten!$1:$11</definedName>
  </definedNames>
  <calcPr calcId="162913"/>
</workbook>
</file>

<file path=xl/calcChain.xml><?xml version="1.0" encoding="utf-8"?>
<calcChain xmlns="http://schemas.openxmlformats.org/spreadsheetml/2006/main">
  <c r="AL159" i="1" l="1"/>
  <c r="Z159" i="1"/>
  <c r="Y159" i="1"/>
  <c r="X159" i="1"/>
  <c r="V159" i="1"/>
  <c r="U159" i="1"/>
  <c r="T159" i="1"/>
  <c r="S159" i="1"/>
  <c r="R159" i="1"/>
  <c r="O159" i="1"/>
  <c r="N159" i="1"/>
  <c r="M159" i="1"/>
  <c r="L159" i="1"/>
  <c r="K159" i="1"/>
  <c r="J159" i="1"/>
  <c r="I159" i="1"/>
  <c r="H159" i="1"/>
  <c r="G159" i="1"/>
  <c r="F159" i="1"/>
  <c r="AE158" i="1"/>
  <c r="AD158" i="1"/>
  <c r="AI159" i="1"/>
  <c r="AH159" i="1"/>
  <c r="AD157" i="1"/>
  <c r="AC157" i="1"/>
  <c r="AB159" i="1"/>
  <c r="Q157" i="1"/>
  <c r="P155" i="1"/>
  <c r="AE154" i="1"/>
  <c r="AD154" i="1"/>
  <c r="Q154" i="1"/>
  <c r="P154" i="1"/>
  <c r="P159" i="1" l="1"/>
  <c r="AD159" i="1"/>
  <c r="AF155" i="1"/>
  <c r="AF157" i="1"/>
  <c r="AG154" i="1"/>
  <c r="AG155" i="1"/>
  <c r="Q159" i="1"/>
  <c r="AF154" i="1"/>
  <c r="AK149" i="1"/>
  <c r="AJ149" i="1"/>
  <c r="AC149" i="1"/>
  <c r="AB149" i="1"/>
  <c r="AF159" i="1" l="1"/>
  <c r="AE159" i="1"/>
  <c r="AG157" i="1"/>
  <c r="G151" i="1"/>
  <c r="H151" i="1"/>
  <c r="I151" i="1"/>
  <c r="J151" i="1"/>
  <c r="K151" i="1"/>
  <c r="L151" i="1"/>
  <c r="M151" i="1"/>
  <c r="N151" i="1"/>
  <c r="O151" i="1"/>
  <c r="R151" i="1"/>
  <c r="S151" i="1"/>
  <c r="T151" i="1"/>
  <c r="U151" i="1"/>
  <c r="V151" i="1"/>
  <c r="W151" i="1"/>
  <c r="X151" i="1"/>
  <c r="Y151" i="1"/>
  <c r="Z151" i="1"/>
  <c r="AA151" i="1"/>
  <c r="F151" i="1"/>
  <c r="AG159" i="1" l="1"/>
  <c r="P146" i="1"/>
  <c r="Q146" i="1"/>
  <c r="AD146" i="1"/>
  <c r="AE146" i="1"/>
  <c r="AG146" i="1" l="1"/>
  <c r="AF146" i="1"/>
  <c r="AH151" i="1" l="1"/>
  <c r="AI151" i="1"/>
  <c r="AJ151" i="1"/>
  <c r="AK151" i="1"/>
  <c r="AE150" i="1" l="1"/>
  <c r="AD150" i="1"/>
  <c r="AC151" i="1"/>
  <c r="AB151" i="1"/>
  <c r="Q149" i="1"/>
  <c r="P149" i="1"/>
  <c r="Q147" i="1"/>
  <c r="P147" i="1"/>
  <c r="AG147" i="1" l="1"/>
  <c r="AG151" i="1" s="1"/>
  <c r="Q151" i="1"/>
  <c r="AF147" i="1"/>
  <c r="AF151" i="1" s="1"/>
  <c r="P151" i="1"/>
  <c r="AE149" i="1"/>
  <c r="AE151" i="1" s="1"/>
  <c r="AD149" i="1"/>
  <c r="AD151" i="1" s="1"/>
  <c r="J134" i="1"/>
  <c r="K134" i="1"/>
  <c r="L134" i="1"/>
  <c r="Q129" i="1"/>
  <c r="AG129" i="1" s="1"/>
  <c r="P129" i="1"/>
  <c r="AF129" i="1" s="1"/>
  <c r="Q125" i="1"/>
  <c r="P125" i="1"/>
  <c r="O134" i="1" l="1"/>
  <c r="N134" i="1"/>
  <c r="M134" i="1"/>
  <c r="G134" i="1"/>
  <c r="F134" i="1"/>
  <c r="AE133" i="1"/>
  <c r="AG133" i="1" s="1"/>
  <c r="AD133" i="1"/>
  <c r="AF133" i="1" s="1"/>
  <c r="AE132" i="1"/>
  <c r="AD132" i="1"/>
  <c r="Q132" i="1"/>
  <c r="AG132" i="1" s="1"/>
  <c r="P132" i="1"/>
  <c r="AF132" i="1" s="1"/>
  <c r="AK131" i="1"/>
  <c r="AI131" i="1"/>
  <c r="AH131" i="1"/>
  <c r="AC131" i="1"/>
  <c r="AB131" i="1"/>
  <c r="AA131" i="1"/>
  <c r="Z131" i="1"/>
  <c r="Q131" i="1"/>
  <c r="P131" i="1"/>
  <c r="AE130" i="1"/>
  <c r="AG130" i="1" s="1"/>
  <c r="AI130" i="1" s="1"/>
  <c r="AD130" i="1"/>
  <c r="AF130" i="1" s="1"/>
  <c r="AG128" i="1"/>
  <c r="AE128" i="1"/>
  <c r="AD128" i="1"/>
  <c r="AF128" i="1" s="1"/>
  <c r="AJ126" i="1"/>
  <c r="AJ134" i="1" s="1"/>
  <c r="AG127" i="1"/>
  <c r="AE127" i="1"/>
  <c r="AD127" i="1"/>
  <c r="AF127" i="1" s="1"/>
  <c r="AK126" i="1"/>
  <c r="AI126" i="1"/>
  <c r="AH126" i="1"/>
  <c r="AC126" i="1"/>
  <c r="AC134" i="1" s="1"/>
  <c r="AB126" i="1"/>
  <c r="AA126" i="1"/>
  <c r="Z126" i="1"/>
  <c r="Z134" i="1" s="1"/>
  <c r="Y126" i="1"/>
  <c r="Y134" i="1" s="1"/>
  <c r="X126" i="1"/>
  <c r="X134" i="1" s="1"/>
  <c r="W126" i="1"/>
  <c r="W134" i="1" s="1"/>
  <c r="V126" i="1"/>
  <c r="V134" i="1" s="1"/>
  <c r="U126" i="1"/>
  <c r="U134" i="1" s="1"/>
  <c r="T126" i="1"/>
  <c r="T134" i="1" s="1"/>
  <c r="S126" i="1"/>
  <c r="S134" i="1" s="1"/>
  <c r="R126" i="1"/>
  <c r="R134" i="1" s="1"/>
  <c r="AD125" i="1"/>
  <c r="I134" i="1"/>
  <c r="F123" i="1"/>
  <c r="U120" i="1"/>
  <c r="V120" i="1"/>
  <c r="W120" i="1"/>
  <c r="X120" i="1"/>
  <c r="Y120" i="1"/>
  <c r="Z120" i="1"/>
  <c r="AA120" i="1"/>
  <c r="AB120" i="1"/>
  <c r="AC120" i="1"/>
  <c r="AH120" i="1"/>
  <c r="AI120" i="1"/>
  <c r="AJ120" i="1"/>
  <c r="AK120" i="1"/>
  <c r="T120" i="1"/>
  <c r="G123" i="1"/>
  <c r="L123" i="1"/>
  <c r="M123" i="1"/>
  <c r="N123" i="1"/>
  <c r="O123" i="1"/>
  <c r="AE121" i="1"/>
  <c r="AE122" i="1"/>
  <c r="AG122" i="1" s="1"/>
  <c r="AD121" i="1"/>
  <c r="AD122" i="1"/>
  <c r="AF122" i="1" s="1"/>
  <c r="Q121" i="1"/>
  <c r="Q120" i="1"/>
  <c r="P121" i="1"/>
  <c r="AF121" i="1" s="1"/>
  <c r="P120" i="1"/>
  <c r="I118" i="1"/>
  <c r="Q118" i="1" s="1"/>
  <c r="H118" i="1"/>
  <c r="P118" i="1" s="1"/>
  <c r="AF118" i="1" s="1"/>
  <c r="AK117" i="1"/>
  <c r="AJ117" i="1"/>
  <c r="AK116" i="1"/>
  <c r="AK115" i="1" s="1"/>
  <c r="AJ116" i="1"/>
  <c r="AC114" i="1"/>
  <c r="AB114" i="1"/>
  <c r="AD114" i="1" s="1"/>
  <c r="I114" i="1"/>
  <c r="I123" i="1" s="1"/>
  <c r="H114" i="1"/>
  <c r="P114" i="1" s="1"/>
  <c r="P123" i="1" s="1"/>
  <c r="AE117" i="1"/>
  <c r="AE116" i="1"/>
  <c r="AD117" i="1"/>
  <c r="AF117" i="1" s="1"/>
  <c r="AD116" i="1"/>
  <c r="AF116" i="1" s="1"/>
  <c r="S115" i="1"/>
  <c r="S123" i="1" s="1"/>
  <c r="T115" i="1"/>
  <c r="U115" i="1"/>
  <c r="V115" i="1"/>
  <c r="W115" i="1"/>
  <c r="X115" i="1"/>
  <c r="Y115" i="1"/>
  <c r="Z115" i="1"/>
  <c r="AA115" i="1"/>
  <c r="AB115" i="1"/>
  <c r="AC115" i="1"/>
  <c r="AH115" i="1"/>
  <c r="AI115" i="1"/>
  <c r="R115" i="1"/>
  <c r="R123" i="1" s="1"/>
  <c r="AE119" i="1"/>
  <c r="AG119" i="1" s="1"/>
  <c r="AI119" i="1" s="1"/>
  <c r="AD119" i="1"/>
  <c r="AF119" i="1" s="1"/>
  <c r="AG117" i="1"/>
  <c r="P110" i="1"/>
  <c r="AA99" i="1"/>
  <c r="AC99" i="1"/>
  <c r="Z99" i="1"/>
  <c r="AA98" i="1"/>
  <c r="AC98" i="1"/>
  <c r="Z98" i="1"/>
  <c r="V99" i="1"/>
  <c r="W99" i="1"/>
  <c r="X99" i="1"/>
  <c r="Y99" i="1"/>
  <c r="V98" i="1"/>
  <c r="W98" i="1"/>
  <c r="X98" i="1"/>
  <c r="Y98" i="1"/>
  <c r="S99" i="1"/>
  <c r="S98" i="1"/>
  <c r="R99" i="1"/>
  <c r="R98" i="1"/>
  <c r="G111" i="1"/>
  <c r="M111" i="1"/>
  <c r="AH106" i="1"/>
  <c r="AI106" i="1"/>
  <c r="AJ106" i="1"/>
  <c r="AK106" i="1"/>
  <c r="AA106" i="1"/>
  <c r="AB106" i="1"/>
  <c r="AC106" i="1"/>
  <c r="Z106" i="1"/>
  <c r="AH103" i="1"/>
  <c r="AI103" i="1"/>
  <c r="AJ103" i="1"/>
  <c r="AK103" i="1"/>
  <c r="AA103" i="1"/>
  <c r="AB103" i="1"/>
  <c r="AC103" i="1"/>
  <c r="Z103" i="1"/>
  <c r="R100" i="1"/>
  <c r="R97" i="1" s="1"/>
  <c r="S100" i="1"/>
  <c r="S97" i="1" s="1"/>
  <c r="V100" i="1"/>
  <c r="V97" i="1" s="1"/>
  <c r="W100" i="1"/>
  <c r="W97" i="1" s="1"/>
  <c r="X100" i="1"/>
  <c r="X97" i="1" s="1"/>
  <c r="Y100" i="1"/>
  <c r="Y97" i="1" s="1"/>
  <c r="Z100" i="1"/>
  <c r="AA100" i="1"/>
  <c r="AC100" i="1"/>
  <c r="AK101" i="1"/>
  <c r="AK98" i="1" s="1"/>
  <c r="AH100" i="1"/>
  <c r="AI100" i="1"/>
  <c r="AJ101" i="1"/>
  <c r="AJ98" i="1" s="1"/>
  <c r="AK102" i="1"/>
  <c r="AK99" i="1" s="1"/>
  <c r="AJ102" i="1"/>
  <c r="AJ99" i="1" s="1"/>
  <c r="AB101" i="1"/>
  <c r="AB98" i="1" s="1"/>
  <c r="AB102" i="1"/>
  <c r="AB99" i="1" s="1"/>
  <c r="U101" i="1"/>
  <c r="T101" i="1"/>
  <c r="T98" i="1" s="1"/>
  <c r="U102" i="1"/>
  <c r="U99" i="1" s="1"/>
  <c r="T102" i="1"/>
  <c r="AD102" i="1" s="1"/>
  <c r="AG108" i="1"/>
  <c r="AE108" i="1"/>
  <c r="AD108" i="1"/>
  <c r="AF108" i="1" s="1"/>
  <c r="AG107" i="1"/>
  <c r="AE107" i="1"/>
  <c r="AD107" i="1"/>
  <c r="AF107" i="1" s="1"/>
  <c r="E106" i="1"/>
  <c r="D106" i="1"/>
  <c r="AG105" i="1"/>
  <c r="AE105" i="1"/>
  <c r="AD105" i="1"/>
  <c r="AF105" i="1" s="1"/>
  <c r="AG104" i="1"/>
  <c r="AE104" i="1"/>
  <c r="AD104" i="1"/>
  <c r="AF104" i="1" s="1"/>
  <c r="E103" i="1"/>
  <c r="D103" i="1"/>
  <c r="AE101" i="1"/>
  <c r="E100" i="1"/>
  <c r="D100" i="1"/>
  <c r="F96" i="1"/>
  <c r="R96" i="1"/>
  <c r="L96" i="1"/>
  <c r="L111" i="1" s="1"/>
  <c r="H96" i="1"/>
  <c r="H111" i="1" s="1"/>
  <c r="AC96" i="1"/>
  <c r="AB96" i="1"/>
  <c r="AA96" i="1"/>
  <c r="Z96" i="1"/>
  <c r="Y96" i="1"/>
  <c r="X96" i="1"/>
  <c r="W96" i="1"/>
  <c r="V96" i="1"/>
  <c r="U96" i="1"/>
  <c r="T96" i="1"/>
  <c r="S96" i="1"/>
  <c r="O96" i="1"/>
  <c r="O111" i="1" s="1"/>
  <c r="N96" i="1"/>
  <c r="N111" i="1" s="1"/>
  <c r="I96" i="1"/>
  <c r="I111" i="1" s="1"/>
  <c r="Q109" i="1"/>
  <c r="P109" i="1"/>
  <c r="AF109" i="1" s="1"/>
  <c r="AE110" i="1"/>
  <c r="AG110" i="1" s="1"/>
  <c r="AI110" i="1" s="1"/>
  <c r="AD110" i="1"/>
  <c r="AG109" i="1"/>
  <c r="AE96" i="1"/>
  <c r="AE84" i="1"/>
  <c r="AE85" i="1"/>
  <c r="AE87" i="1"/>
  <c r="AE88" i="1"/>
  <c r="AE90" i="1"/>
  <c r="AE91" i="1"/>
  <c r="AE92" i="1"/>
  <c r="AE93" i="1"/>
  <c r="AD84" i="1"/>
  <c r="AD85" i="1"/>
  <c r="AD87" i="1"/>
  <c r="AD88" i="1"/>
  <c r="AD90" i="1"/>
  <c r="AD91" i="1"/>
  <c r="AD92" i="1"/>
  <c r="AD93" i="1"/>
  <c r="AE81" i="1"/>
  <c r="AD81" i="1"/>
  <c r="Q85" i="1"/>
  <c r="Q87" i="1"/>
  <c r="Q88" i="1"/>
  <c r="Q90" i="1"/>
  <c r="Q91" i="1"/>
  <c r="Q92" i="1"/>
  <c r="Q93" i="1"/>
  <c r="Q81" i="1"/>
  <c r="P85" i="1"/>
  <c r="P87" i="1"/>
  <c r="P88" i="1"/>
  <c r="P90" i="1"/>
  <c r="P91" i="1"/>
  <c r="P92" i="1"/>
  <c r="P93" i="1"/>
  <c r="P81" i="1"/>
  <c r="AF81" i="1" s="1"/>
  <c r="Q84" i="1"/>
  <c r="P84" i="1"/>
  <c r="G86" i="1"/>
  <c r="H86" i="1"/>
  <c r="I86" i="1"/>
  <c r="L86" i="1"/>
  <c r="M86" i="1"/>
  <c r="N86" i="1"/>
  <c r="O86" i="1"/>
  <c r="F86" i="1"/>
  <c r="F89" i="1"/>
  <c r="G89" i="1"/>
  <c r="H89" i="1"/>
  <c r="I89" i="1"/>
  <c r="L89" i="1"/>
  <c r="M89" i="1"/>
  <c r="N89" i="1"/>
  <c r="O89" i="1"/>
  <c r="Z86" i="1"/>
  <c r="AA86" i="1"/>
  <c r="X83" i="1"/>
  <c r="Y83" i="1"/>
  <c r="F83" i="1"/>
  <c r="F82" i="1" s="1"/>
  <c r="F94" i="1" s="1"/>
  <c r="G83" i="1"/>
  <c r="H83" i="1"/>
  <c r="I83" i="1"/>
  <c r="L83" i="1"/>
  <c r="M83" i="1"/>
  <c r="N83" i="1"/>
  <c r="O83" i="1"/>
  <c r="AG93" i="1"/>
  <c r="AG92" i="1"/>
  <c r="AG91" i="1"/>
  <c r="AG90" i="1"/>
  <c r="AK89" i="1"/>
  <c r="AJ89" i="1"/>
  <c r="AI89" i="1"/>
  <c r="AH89" i="1"/>
  <c r="AC89" i="1"/>
  <c r="AB89" i="1"/>
  <c r="AA89" i="1"/>
  <c r="Z89" i="1"/>
  <c r="Y89" i="1"/>
  <c r="X89" i="1"/>
  <c r="W89" i="1"/>
  <c r="V89" i="1"/>
  <c r="U89" i="1"/>
  <c r="T89" i="1"/>
  <c r="S89" i="1"/>
  <c r="AE89" i="1" s="1"/>
  <c r="R89" i="1"/>
  <c r="AD89" i="1" s="1"/>
  <c r="E89" i="1"/>
  <c r="D89" i="1"/>
  <c r="AG88" i="1"/>
  <c r="AG87" i="1"/>
  <c r="AK86" i="1"/>
  <c r="AJ86" i="1"/>
  <c r="AI86" i="1"/>
  <c r="AH86" i="1"/>
  <c r="AC86" i="1"/>
  <c r="AB86" i="1"/>
  <c r="Y86" i="1"/>
  <c r="X86" i="1"/>
  <c r="W86" i="1"/>
  <c r="V86" i="1"/>
  <c r="U86" i="1"/>
  <c r="T86" i="1"/>
  <c r="S86" i="1"/>
  <c r="R86" i="1"/>
  <c r="AD86" i="1" s="1"/>
  <c r="E86" i="1"/>
  <c r="D86" i="1"/>
  <c r="AG85" i="1"/>
  <c r="AG84" i="1"/>
  <c r="AK83" i="1"/>
  <c r="AJ83" i="1"/>
  <c r="AI83" i="1"/>
  <c r="AH83" i="1"/>
  <c r="AC83" i="1"/>
  <c r="AB83" i="1"/>
  <c r="AA83" i="1"/>
  <c r="Z83" i="1"/>
  <c r="W83" i="1"/>
  <c r="V83" i="1"/>
  <c r="U83" i="1"/>
  <c r="T83" i="1"/>
  <c r="S83" i="1"/>
  <c r="R83" i="1"/>
  <c r="E83" i="1"/>
  <c r="D83" i="1"/>
  <c r="AG81" i="1"/>
  <c r="G11" i="1"/>
  <c r="I11" i="1"/>
  <c r="E74" i="1"/>
  <c r="F74" i="1"/>
  <c r="G74" i="1"/>
  <c r="H74" i="1"/>
  <c r="I74" i="1"/>
  <c r="L74" i="1"/>
  <c r="M74" i="1"/>
  <c r="N74" i="1"/>
  <c r="O74" i="1"/>
  <c r="R74" i="1"/>
  <c r="S74" i="1"/>
  <c r="T74" i="1"/>
  <c r="U74" i="1"/>
  <c r="V74" i="1"/>
  <c r="W74" i="1"/>
  <c r="X74" i="1"/>
  <c r="Y74" i="1"/>
  <c r="Z74" i="1"/>
  <c r="AA74" i="1"/>
  <c r="AB74" i="1"/>
  <c r="AC74" i="1"/>
  <c r="AH74" i="1"/>
  <c r="AI74" i="1"/>
  <c r="AJ74" i="1"/>
  <c r="AK74" i="1"/>
  <c r="D74" i="1"/>
  <c r="AG75" i="1"/>
  <c r="AG76" i="1"/>
  <c r="AF75" i="1"/>
  <c r="AF76" i="1"/>
  <c r="E71" i="1"/>
  <c r="F71" i="1"/>
  <c r="G71" i="1"/>
  <c r="H71" i="1"/>
  <c r="I71" i="1"/>
  <c r="L71" i="1"/>
  <c r="M71" i="1"/>
  <c r="N71" i="1"/>
  <c r="O71" i="1"/>
  <c r="R71" i="1"/>
  <c r="S71" i="1"/>
  <c r="T71" i="1"/>
  <c r="U71" i="1"/>
  <c r="V71" i="1"/>
  <c r="W71" i="1"/>
  <c r="X71" i="1"/>
  <c r="Y71" i="1"/>
  <c r="Z71" i="1"/>
  <c r="AA71" i="1"/>
  <c r="AB71" i="1"/>
  <c r="AC71" i="1"/>
  <c r="AH71" i="1"/>
  <c r="AI71" i="1"/>
  <c r="AJ71" i="1"/>
  <c r="AK71" i="1"/>
  <c r="D71" i="1"/>
  <c r="S68" i="1"/>
  <c r="T68" i="1"/>
  <c r="U68" i="1"/>
  <c r="V68" i="1"/>
  <c r="W68" i="1"/>
  <c r="X68" i="1"/>
  <c r="Y68" i="1"/>
  <c r="Z68" i="1"/>
  <c r="AA68" i="1"/>
  <c r="AB68" i="1"/>
  <c r="AC68" i="1"/>
  <c r="AH68" i="1"/>
  <c r="AI68" i="1"/>
  <c r="AJ68" i="1"/>
  <c r="AK68" i="1"/>
  <c r="R68" i="1"/>
  <c r="L68" i="1"/>
  <c r="M68" i="1"/>
  <c r="N68" i="1"/>
  <c r="O68" i="1"/>
  <c r="E68" i="1"/>
  <c r="F68" i="1"/>
  <c r="G68" i="1"/>
  <c r="H68" i="1"/>
  <c r="I68" i="1"/>
  <c r="D68" i="1"/>
  <c r="AG69" i="1"/>
  <c r="AG70" i="1"/>
  <c r="AG72" i="1"/>
  <c r="AG73" i="1"/>
  <c r="AF69" i="1"/>
  <c r="AF70" i="1"/>
  <c r="AF72" i="1"/>
  <c r="AF73" i="1"/>
  <c r="AG78" i="1"/>
  <c r="AF78" i="1"/>
  <c r="AG77" i="1"/>
  <c r="AF77" i="1"/>
  <c r="AG66" i="1"/>
  <c r="AF66" i="1"/>
  <c r="AG60" i="1"/>
  <c r="AG61" i="1"/>
  <c r="AB59" i="1"/>
  <c r="AF60" i="1"/>
  <c r="AF61" i="1"/>
  <c r="AG58" i="1"/>
  <c r="AF58" i="1"/>
  <c r="AK59" i="1"/>
  <c r="AK56" i="1"/>
  <c r="AJ59" i="1"/>
  <c r="AJ56" i="1"/>
  <c r="AI59" i="1"/>
  <c r="AI56" i="1"/>
  <c r="AH59" i="1"/>
  <c r="AH56" i="1"/>
  <c r="AG63" i="1"/>
  <c r="AG62" i="1"/>
  <c r="AG57" i="1"/>
  <c r="AG55" i="1"/>
  <c r="AG54" i="1"/>
  <c r="D64" i="1"/>
  <c r="F59" i="1"/>
  <c r="F56" i="1"/>
  <c r="H59" i="1"/>
  <c r="H56" i="1"/>
  <c r="L59" i="1"/>
  <c r="L56" i="1"/>
  <c r="N59" i="1"/>
  <c r="N56" i="1"/>
  <c r="R59" i="1"/>
  <c r="R56" i="1"/>
  <c r="T59" i="1"/>
  <c r="T56" i="1"/>
  <c r="V59" i="1"/>
  <c r="V56" i="1"/>
  <c r="X59" i="1"/>
  <c r="X56" i="1"/>
  <c r="Z59" i="1"/>
  <c r="Z56" i="1"/>
  <c r="AB56" i="1"/>
  <c r="AC59" i="1"/>
  <c r="AC56" i="1"/>
  <c r="AA59" i="1"/>
  <c r="AA56" i="1"/>
  <c r="Y59" i="1"/>
  <c r="Y56" i="1"/>
  <c r="W59" i="1"/>
  <c r="W56" i="1"/>
  <c r="U59" i="1"/>
  <c r="U56" i="1"/>
  <c r="S59" i="1"/>
  <c r="S56" i="1"/>
  <c r="O59" i="1"/>
  <c r="O56" i="1"/>
  <c r="M59" i="1"/>
  <c r="M56" i="1"/>
  <c r="I59" i="1"/>
  <c r="I56" i="1"/>
  <c r="G59" i="1"/>
  <c r="G56" i="1"/>
  <c r="E64" i="1"/>
  <c r="AF63" i="1"/>
  <c r="AF62" i="1"/>
  <c r="AF57" i="1"/>
  <c r="AF55" i="1"/>
  <c r="AF54" i="1"/>
  <c r="AF51" i="1"/>
  <c r="G44" i="1"/>
  <c r="H44" i="1"/>
  <c r="I44" i="1"/>
  <c r="L44" i="1"/>
  <c r="M44" i="1"/>
  <c r="N44" i="1"/>
  <c r="O44" i="1"/>
  <c r="R44" i="1"/>
  <c r="S44" i="1"/>
  <c r="T44" i="1"/>
  <c r="U44" i="1"/>
  <c r="V44" i="1"/>
  <c r="W44" i="1"/>
  <c r="X44" i="1"/>
  <c r="Y44" i="1"/>
  <c r="Z44" i="1"/>
  <c r="AA44" i="1"/>
  <c r="AB44" i="1"/>
  <c r="AC44" i="1"/>
  <c r="AF45" i="1"/>
  <c r="AF46" i="1"/>
  <c r="AG45" i="1"/>
  <c r="AG46" i="1"/>
  <c r="AH44" i="1"/>
  <c r="AI44" i="1"/>
  <c r="AJ44" i="1"/>
  <c r="AK44" i="1"/>
  <c r="F44" i="1"/>
  <c r="F47" i="1"/>
  <c r="H47" i="1"/>
  <c r="H52" i="1" s="1"/>
  <c r="L47" i="1"/>
  <c r="N47" i="1"/>
  <c r="N52" i="1" s="1"/>
  <c r="AH47" i="1"/>
  <c r="AI47" i="1"/>
  <c r="AJ47" i="1"/>
  <c r="AK47" i="1"/>
  <c r="I47" i="1"/>
  <c r="I52" i="1" s="1"/>
  <c r="M47" i="1"/>
  <c r="O47" i="1"/>
  <c r="R47" i="1"/>
  <c r="R52" i="1" s="1"/>
  <c r="S47" i="1"/>
  <c r="T47" i="1"/>
  <c r="T52" i="1" s="1"/>
  <c r="U47" i="1"/>
  <c r="V47" i="1"/>
  <c r="V52" i="1" s="1"/>
  <c r="W47" i="1"/>
  <c r="X47" i="1"/>
  <c r="X52" i="1" s="1"/>
  <c r="Y47" i="1"/>
  <c r="Z47" i="1"/>
  <c r="Z52" i="1" s="1"/>
  <c r="AA47" i="1"/>
  <c r="AB47" i="1"/>
  <c r="AB52" i="1" s="1"/>
  <c r="AC47" i="1"/>
  <c r="G47" i="1"/>
  <c r="AG51" i="1"/>
  <c r="AG50" i="1"/>
  <c r="AG48" i="1"/>
  <c r="AG49" i="1"/>
  <c r="AG43" i="1"/>
  <c r="AG42" i="1"/>
  <c r="D52" i="1"/>
  <c r="E52" i="1"/>
  <c r="AF50" i="1"/>
  <c r="AF49" i="1"/>
  <c r="AF48" i="1"/>
  <c r="AF43" i="1"/>
  <c r="AF42" i="1"/>
  <c r="AG36" i="1"/>
  <c r="AG34" i="1"/>
  <c r="AG33" i="1"/>
  <c r="G32" i="1"/>
  <c r="G37" i="1" s="1"/>
  <c r="H32" i="1"/>
  <c r="H37" i="1" s="1"/>
  <c r="I32" i="1"/>
  <c r="I37" i="1" s="1"/>
  <c r="L32" i="1"/>
  <c r="M32" i="1"/>
  <c r="M37" i="1" s="1"/>
  <c r="N32" i="1"/>
  <c r="N37" i="1" s="1"/>
  <c r="O32" i="1"/>
  <c r="R32" i="1"/>
  <c r="R37" i="1" s="1"/>
  <c r="S32" i="1"/>
  <c r="S37" i="1" s="1"/>
  <c r="T32" i="1"/>
  <c r="U32" i="1"/>
  <c r="V32" i="1"/>
  <c r="V37" i="1" s="1"/>
  <c r="W32" i="1"/>
  <c r="W37" i="1" s="1"/>
  <c r="X32" i="1"/>
  <c r="Y32" i="1"/>
  <c r="Z32" i="1"/>
  <c r="AA32" i="1"/>
  <c r="AB32" i="1"/>
  <c r="AB37" i="1" s="1"/>
  <c r="AC32" i="1"/>
  <c r="AF34" i="1"/>
  <c r="AF33" i="1"/>
  <c r="AH32" i="1"/>
  <c r="AH37" i="1" s="1"/>
  <c r="AI32" i="1"/>
  <c r="AI37" i="1" s="1"/>
  <c r="AJ32" i="1"/>
  <c r="AJ37" i="1" s="1"/>
  <c r="AK32" i="1"/>
  <c r="AK37" i="1" s="1"/>
  <c r="F32" i="1"/>
  <c r="AG35" i="1"/>
  <c r="AF28" i="1"/>
  <c r="AF29" i="1"/>
  <c r="AF30" i="1"/>
  <c r="AF31" i="1"/>
  <c r="AF35" i="1"/>
  <c r="AF36" i="1"/>
  <c r="F27" i="1"/>
  <c r="L27" i="1"/>
  <c r="T27" i="1"/>
  <c r="X27" i="1"/>
  <c r="Z27" i="1"/>
  <c r="D37" i="1"/>
  <c r="AG31" i="1"/>
  <c r="AG30" i="1"/>
  <c r="AG28" i="1"/>
  <c r="AG29" i="1"/>
  <c r="O27" i="1"/>
  <c r="U27" i="1"/>
  <c r="Y27" i="1"/>
  <c r="AA27" i="1"/>
  <c r="AC27" i="1"/>
  <c r="E37" i="1"/>
  <c r="R12" i="1"/>
  <c r="R22" i="1" s="1"/>
  <c r="S12" i="1"/>
  <c r="S22" i="1" s="1"/>
  <c r="T12" i="1"/>
  <c r="T22" i="1" s="1"/>
  <c r="U12" i="1"/>
  <c r="U22" i="1" s="1"/>
  <c r="V12" i="1"/>
  <c r="V22" i="1" s="1"/>
  <c r="W12" i="1"/>
  <c r="W22" i="1" s="1"/>
  <c r="X12" i="1"/>
  <c r="X22" i="1" s="1"/>
  <c r="Y12" i="1"/>
  <c r="Y22" i="1" s="1"/>
  <c r="Z12" i="1"/>
  <c r="Z22" i="1" s="1"/>
  <c r="AA12" i="1"/>
  <c r="AA22" i="1" s="1"/>
  <c r="AB12" i="1"/>
  <c r="AB22" i="1" s="1"/>
  <c r="AC12" i="1"/>
  <c r="AC22" i="1" s="1"/>
  <c r="AF21" i="1"/>
  <c r="AF20" i="1"/>
  <c r="AF17" i="1"/>
  <c r="AF14" i="1"/>
  <c r="AF13" i="1"/>
  <c r="F12" i="1"/>
  <c r="F22" i="1" s="1"/>
  <c r="H12" i="1"/>
  <c r="H22" i="1" s="1"/>
  <c r="L12" i="1"/>
  <c r="L22" i="1" s="1"/>
  <c r="N12" i="1"/>
  <c r="N22" i="1" s="1"/>
  <c r="AG21" i="1"/>
  <c r="AG20" i="1"/>
  <c r="G17" i="1"/>
  <c r="M17" i="1"/>
  <c r="AG14" i="1"/>
  <c r="AG13" i="1"/>
  <c r="G12" i="1"/>
  <c r="I12" i="1"/>
  <c r="I22" i="1" s="1"/>
  <c r="M12" i="1"/>
  <c r="O12" i="1"/>
  <c r="O22" i="1" s="1"/>
  <c r="AH22" i="1"/>
  <c r="AI22" i="1"/>
  <c r="AJ22" i="1"/>
  <c r="AK22" i="1"/>
  <c r="G18" i="1"/>
  <c r="M18" i="1"/>
  <c r="Z18" i="1"/>
  <c r="AF18" i="1" s="1"/>
  <c r="AG15" i="1"/>
  <c r="AF15" i="1"/>
  <c r="AF19" i="1"/>
  <c r="AG19" i="1"/>
  <c r="AG16" i="1"/>
  <c r="AF16" i="1"/>
  <c r="CB16" i="5"/>
  <c r="BU16" i="5"/>
  <c r="D22" i="1"/>
  <c r="E22" i="1"/>
  <c r="AY16" i="3"/>
  <c r="AV16" i="3"/>
  <c r="AW10" i="3"/>
  <c r="AX10" i="3" s="1"/>
  <c r="AW11" i="3"/>
  <c r="AW12" i="3"/>
  <c r="AX12" i="3" s="1"/>
  <c r="AW13" i="3"/>
  <c r="AW14" i="3"/>
  <c r="AX14" i="3" s="1"/>
  <c r="AW15" i="3"/>
  <c r="AX15" i="3"/>
  <c r="AZ15" i="3"/>
  <c r="AZ14" i="3"/>
  <c r="AZ13" i="3"/>
  <c r="AX13" i="3"/>
  <c r="AZ12" i="3"/>
  <c r="AZ11" i="3"/>
  <c r="AX11" i="3"/>
  <c r="AZ10" i="3"/>
  <c r="AT16" i="3"/>
  <c r="CG16" i="5"/>
  <c r="CH16" i="5" s="1"/>
  <c r="CE16" i="5"/>
  <c r="CF16" i="5" s="1"/>
  <c r="CC10" i="5"/>
  <c r="CC11" i="5"/>
  <c r="CC12" i="5"/>
  <c r="CD12" i="5" s="1"/>
  <c r="CC13" i="5"/>
  <c r="CD13" i="5" s="1"/>
  <c r="CC14" i="5"/>
  <c r="CD14" i="5" s="1"/>
  <c r="CC15" i="5"/>
  <c r="CD15" i="5"/>
  <c r="CH15" i="5"/>
  <c r="CF15" i="5"/>
  <c r="CH14" i="5"/>
  <c r="CF14" i="5"/>
  <c r="CH13" i="5"/>
  <c r="CF13" i="5"/>
  <c r="CH12" i="5"/>
  <c r="CF12" i="5"/>
  <c r="CH11" i="5"/>
  <c r="CF11" i="5"/>
  <c r="CH10" i="5"/>
  <c r="CF10" i="5"/>
  <c r="CD10" i="5"/>
  <c r="AQ16" i="3"/>
  <c r="AU16" i="3"/>
  <c r="AU15" i="3"/>
  <c r="AR15" i="3"/>
  <c r="AS15" i="3" s="1"/>
  <c r="AU14" i="3"/>
  <c r="AR14" i="3"/>
  <c r="AS14" i="3" s="1"/>
  <c r="AU13" i="3"/>
  <c r="AR13" i="3"/>
  <c r="AS13" i="3" s="1"/>
  <c r="AU12" i="3"/>
  <c r="AR12" i="3"/>
  <c r="AS12" i="3"/>
  <c r="AU11" i="3"/>
  <c r="AR11" i="3"/>
  <c r="AS11" i="3" s="1"/>
  <c r="AU10" i="3"/>
  <c r="AR10" i="3"/>
  <c r="AS10" i="3" s="1"/>
  <c r="BZ16" i="5"/>
  <c r="CA16" i="5" s="1"/>
  <c r="BX16" i="5"/>
  <c r="BY16" i="5" s="1"/>
  <c r="BV10" i="5"/>
  <c r="BW10" i="5" s="1"/>
  <c r="BV11" i="5"/>
  <c r="BV12" i="5"/>
  <c r="BW12" i="5" s="1"/>
  <c r="BV13" i="5"/>
  <c r="BW13" i="5" s="1"/>
  <c r="BV14" i="5"/>
  <c r="BW14" i="5"/>
  <c r="BV15" i="5"/>
  <c r="BV16" i="5"/>
  <c r="BW16" i="5" s="1"/>
  <c r="CA15" i="5"/>
  <c r="BY15" i="5"/>
  <c r="BW15" i="5"/>
  <c r="CA14" i="5"/>
  <c r="BY14" i="5"/>
  <c r="CA13" i="5"/>
  <c r="BY13" i="5"/>
  <c r="CA12" i="5"/>
  <c r="BY12" i="5"/>
  <c r="CA11" i="5"/>
  <c r="BY11" i="5"/>
  <c r="BW11" i="5"/>
  <c r="CA10" i="5"/>
  <c r="BY10" i="5"/>
  <c r="AO16" i="3"/>
  <c r="AL16" i="3"/>
  <c r="AP16" i="3" s="1"/>
  <c r="AP15" i="3"/>
  <c r="AM15" i="3"/>
  <c r="AN15" i="3" s="1"/>
  <c r="AP14" i="3"/>
  <c r="AM14" i="3"/>
  <c r="AN14" i="3" s="1"/>
  <c r="AP13" i="3"/>
  <c r="AM13" i="3"/>
  <c r="AN13" i="3"/>
  <c r="AP12" i="3"/>
  <c r="AM12" i="3"/>
  <c r="AN12" i="3" s="1"/>
  <c r="AP11" i="3"/>
  <c r="AM11" i="3"/>
  <c r="AN11" i="3" s="1"/>
  <c r="AP10" i="3"/>
  <c r="AM10" i="3"/>
  <c r="AN10" i="3" s="1"/>
  <c r="BS16" i="5"/>
  <c r="BN16" i="5"/>
  <c r="BT16" i="5"/>
  <c r="BQ16" i="5"/>
  <c r="BR16" i="5"/>
  <c r="BO10" i="5"/>
  <c r="BO11" i="5"/>
  <c r="BO12" i="5"/>
  <c r="BO13" i="5"/>
  <c r="BP13" i="5" s="1"/>
  <c r="BO14" i="5"/>
  <c r="BP14" i="5" s="1"/>
  <c r="BO15" i="5"/>
  <c r="BP15" i="5" s="1"/>
  <c r="BT15" i="5"/>
  <c r="BR15" i="5"/>
  <c r="BT14" i="5"/>
  <c r="BR14" i="5"/>
  <c r="BT13" i="5"/>
  <c r="BR13" i="5"/>
  <c r="BT12" i="5"/>
  <c r="BR12" i="5"/>
  <c r="BP12" i="5"/>
  <c r="BT11" i="5"/>
  <c r="BR11" i="5"/>
  <c r="BT10" i="5"/>
  <c r="BR10" i="5"/>
  <c r="BP10" i="5"/>
  <c r="AH11" i="3"/>
  <c r="AI11" i="3" s="1"/>
  <c r="AH12" i="3"/>
  <c r="AH13" i="3"/>
  <c r="AI13" i="3" s="1"/>
  <c r="AH14" i="3"/>
  <c r="AH15" i="3"/>
  <c r="AI15" i="3" s="1"/>
  <c r="AG16" i="3"/>
  <c r="AJ16" i="3"/>
  <c r="AH16" i="3" s="1"/>
  <c r="AI16" i="3" s="1"/>
  <c r="AH10" i="3"/>
  <c r="AI10" i="3" s="1"/>
  <c r="X11" i="3"/>
  <c r="X12" i="3"/>
  <c r="X13" i="3"/>
  <c r="X14" i="3"/>
  <c r="X15" i="3"/>
  <c r="W16" i="3"/>
  <c r="Z16" i="3"/>
  <c r="X16" i="3" s="1"/>
  <c r="Y16" i="3" s="1"/>
  <c r="X10" i="3"/>
  <c r="S11" i="3"/>
  <c r="S12" i="3"/>
  <c r="S13" i="3"/>
  <c r="S14" i="3"/>
  <c r="S15" i="3"/>
  <c r="R16" i="3"/>
  <c r="U16" i="3"/>
  <c r="S10" i="3"/>
  <c r="BH10" i="5"/>
  <c r="BH11" i="5"/>
  <c r="BH12" i="5"/>
  <c r="BH13" i="5"/>
  <c r="BH14" i="5"/>
  <c r="BH15" i="5"/>
  <c r="BG16" i="5"/>
  <c r="BI15" i="5"/>
  <c r="BI14" i="5"/>
  <c r="BI13" i="5"/>
  <c r="BI12" i="5"/>
  <c r="BI11" i="5"/>
  <c r="BI10" i="5"/>
  <c r="BA10" i="5"/>
  <c r="BA11" i="5"/>
  <c r="BA12" i="5"/>
  <c r="BB12" i="5" s="1"/>
  <c r="BA13" i="5"/>
  <c r="BB13" i="5"/>
  <c r="BA14" i="5"/>
  <c r="BA15" i="5"/>
  <c r="BB15" i="5" s="1"/>
  <c r="BB14" i="5"/>
  <c r="BB10" i="5"/>
  <c r="AT10" i="5"/>
  <c r="AT11" i="5"/>
  <c r="AT12" i="5"/>
  <c r="AT13" i="5"/>
  <c r="AU13" i="5" s="1"/>
  <c r="AT14" i="5"/>
  <c r="AU14" i="5" s="1"/>
  <c r="AT15" i="5"/>
  <c r="AU15" i="5" s="1"/>
  <c r="AU12" i="5"/>
  <c r="AU10" i="5"/>
  <c r="AM10" i="5"/>
  <c r="AM11" i="5"/>
  <c r="AM12" i="5"/>
  <c r="AN12" i="5" s="1"/>
  <c r="AM13" i="5"/>
  <c r="AN13" i="5"/>
  <c r="AM14" i="5"/>
  <c r="AM15" i="5"/>
  <c r="AN15" i="5" s="1"/>
  <c r="AN14" i="5"/>
  <c r="AN10" i="5"/>
  <c r="AF10" i="5"/>
  <c r="AF11" i="5"/>
  <c r="AF12" i="5"/>
  <c r="AF13" i="5"/>
  <c r="AG13" i="5" s="1"/>
  <c r="AF14" i="5"/>
  <c r="AG14" i="5" s="1"/>
  <c r="AF15" i="5"/>
  <c r="AG15" i="5" s="1"/>
  <c r="AG12" i="5"/>
  <c r="AG10" i="5"/>
  <c r="Y10" i="5"/>
  <c r="Y11" i="5"/>
  <c r="Y12" i="5"/>
  <c r="Z12" i="5" s="1"/>
  <c r="Y13" i="5"/>
  <c r="Z13" i="5"/>
  <c r="Y14" i="5"/>
  <c r="Y15" i="5"/>
  <c r="Z15" i="5" s="1"/>
  <c r="Z14" i="5"/>
  <c r="Z10" i="5"/>
  <c r="R10" i="5"/>
  <c r="R11" i="5"/>
  <c r="R12" i="5"/>
  <c r="R13" i="5"/>
  <c r="R14" i="5"/>
  <c r="R15" i="5"/>
  <c r="Q16" i="5"/>
  <c r="S15" i="5"/>
  <c r="S14" i="5"/>
  <c r="S13" i="5"/>
  <c r="S12" i="5"/>
  <c r="S11" i="5"/>
  <c r="S10" i="5"/>
  <c r="K10" i="5"/>
  <c r="L10" i="5" s="1"/>
  <c r="K11" i="5"/>
  <c r="L11" i="5" s="1"/>
  <c r="K12" i="5"/>
  <c r="L12" i="5" s="1"/>
  <c r="K13" i="5"/>
  <c r="L13" i="5" s="1"/>
  <c r="K14" i="5"/>
  <c r="L14" i="5" s="1"/>
  <c r="K15" i="5"/>
  <c r="L15" i="5" s="1"/>
  <c r="D11" i="5"/>
  <c r="E11" i="5" s="1"/>
  <c r="D12" i="5"/>
  <c r="E12" i="5" s="1"/>
  <c r="D13" i="5"/>
  <c r="E13" i="5" s="1"/>
  <c r="D14" i="5"/>
  <c r="E14" i="5" s="1"/>
  <c r="D15" i="5"/>
  <c r="E15" i="5" s="1"/>
  <c r="D10" i="5"/>
  <c r="C16" i="5"/>
  <c r="E10" i="5"/>
  <c r="AP10" i="5"/>
  <c r="AR10" i="5"/>
  <c r="AP11" i="5"/>
  <c r="AR11" i="5"/>
  <c r="AP12" i="5"/>
  <c r="AR12" i="5"/>
  <c r="AP13" i="5"/>
  <c r="AR13" i="5"/>
  <c r="AP14" i="5"/>
  <c r="AR14" i="5"/>
  <c r="AP15" i="5"/>
  <c r="AR15" i="5"/>
  <c r="AL16" i="5"/>
  <c r="AO16" i="5"/>
  <c r="AQ16" i="5"/>
  <c r="AR16" i="5" s="1"/>
  <c r="H16" i="5"/>
  <c r="F16" i="5"/>
  <c r="G16" i="5" s="1"/>
  <c r="I15" i="5"/>
  <c r="G15" i="5"/>
  <c r="I14" i="5"/>
  <c r="G14" i="5"/>
  <c r="I13" i="5"/>
  <c r="G13" i="5"/>
  <c r="I12" i="5"/>
  <c r="G12" i="5"/>
  <c r="I11" i="5"/>
  <c r="G11" i="5"/>
  <c r="I10" i="5"/>
  <c r="G10" i="5"/>
  <c r="BL16" i="5"/>
  <c r="BM16" i="5"/>
  <c r="BJ16" i="5"/>
  <c r="BK16" i="5"/>
  <c r="BE16" i="5"/>
  <c r="AZ16" i="5"/>
  <c r="BF16" i="5" s="1"/>
  <c r="BC16" i="5"/>
  <c r="AX16" i="5"/>
  <c r="AS16" i="5"/>
  <c r="AY16" i="5"/>
  <c r="AV16" i="5"/>
  <c r="AW16" i="5"/>
  <c r="V16" i="5"/>
  <c r="W16" i="5"/>
  <c r="T16" i="5"/>
  <c r="U16" i="5"/>
  <c r="O16" i="5"/>
  <c r="J16" i="5"/>
  <c r="P16" i="5" s="1"/>
  <c r="M16" i="5"/>
  <c r="BM15" i="5"/>
  <c r="BK15" i="5"/>
  <c r="BF15" i="5"/>
  <c r="BD15" i="5"/>
  <c r="AY15" i="5"/>
  <c r="AW15" i="5"/>
  <c r="W15" i="5"/>
  <c r="U15" i="5"/>
  <c r="P15" i="5"/>
  <c r="N15" i="5"/>
  <c r="A11" i="5"/>
  <c r="A12" i="5" s="1"/>
  <c r="A13" i="5" s="1"/>
  <c r="A14" i="5" s="1"/>
  <c r="A15" i="5" s="1"/>
  <c r="BM14" i="5"/>
  <c r="BK14" i="5"/>
  <c r="BF14" i="5"/>
  <c r="BD14" i="5"/>
  <c r="AY14" i="5"/>
  <c r="AW14" i="5"/>
  <c r="W14" i="5"/>
  <c r="U14" i="5"/>
  <c r="P14" i="5"/>
  <c r="N14" i="5"/>
  <c r="BM13" i="5"/>
  <c r="BK13" i="5"/>
  <c r="BF13" i="5"/>
  <c r="BD13" i="5"/>
  <c r="AY13" i="5"/>
  <c r="AW13" i="5"/>
  <c r="W13" i="5"/>
  <c r="U13" i="5"/>
  <c r="P13" i="5"/>
  <c r="N13" i="5"/>
  <c r="BM12" i="5"/>
  <c r="BK12" i="5"/>
  <c r="BF12" i="5"/>
  <c r="BD12" i="5"/>
  <c r="AY12" i="5"/>
  <c r="AW12" i="5"/>
  <c r="W12" i="5"/>
  <c r="U12" i="5"/>
  <c r="P12" i="5"/>
  <c r="N12" i="5"/>
  <c r="BM11" i="5"/>
  <c r="BK11" i="5"/>
  <c r="BF11" i="5"/>
  <c r="BD11" i="5"/>
  <c r="AY11" i="5"/>
  <c r="AW11" i="5"/>
  <c r="W11" i="5"/>
  <c r="U11" i="5"/>
  <c r="P11" i="5"/>
  <c r="N11" i="5"/>
  <c r="BM10" i="5"/>
  <c r="BK10" i="5"/>
  <c r="BF10" i="5"/>
  <c r="BD10" i="5"/>
  <c r="AY10" i="5"/>
  <c r="AW10" i="5"/>
  <c r="W10" i="5"/>
  <c r="U10" i="5"/>
  <c r="P10" i="5"/>
  <c r="N10" i="5"/>
  <c r="AK16" i="3"/>
  <c r="AK15" i="3"/>
  <c r="AK14" i="3"/>
  <c r="AI14" i="3"/>
  <c r="AK13" i="3"/>
  <c r="AK12" i="3"/>
  <c r="AI12" i="3"/>
  <c r="AK11" i="3"/>
  <c r="AK10" i="3"/>
  <c r="AB16" i="3"/>
  <c r="AE16" i="3"/>
  <c r="AC16" i="3" s="1"/>
  <c r="AD16" i="3" s="1"/>
  <c r="M16" i="3"/>
  <c r="Q16" i="3" s="1"/>
  <c r="P16" i="3"/>
  <c r="N16" i="3"/>
  <c r="O16" i="3" s="1"/>
  <c r="I11" i="3"/>
  <c r="I12" i="3"/>
  <c r="I13" i="3"/>
  <c r="I14" i="3"/>
  <c r="I15" i="3"/>
  <c r="H16" i="3"/>
  <c r="L16" i="3" s="1"/>
  <c r="K16" i="3"/>
  <c r="I10" i="3"/>
  <c r="D11" i="3"/>
  <c r="D12" i="3"/>
  <c r="D13" i="3"/>
  <c r="D14" i="3"/>
  <c r="D15" i="3"/>
  <c r="C16" i="3"/>
  <c r="F16" i="3"/>
  <c r="D10" i="3"/>
  <c r="A11" i="3"/>
  <c r="A12" i="3" s="1"/>
  <c r="A13" i="3" s="1"/>
  <c r="A14" i="3" s="1"/>
  <c r="A15" i="3" s="1"/>
  <c r="AF15" i="3"/>
  <c r="AD15" i="3"/>
  <c r="AA15" i="3"/>
  <c r="Y15" i="3"/>
  <c r="Q15" i="3"/>
  <c r="O15" i="3"/>
  <c r="L15" i="3"/>
  <c r="J15" i="3"/>
  <c r="G15" i="3"/>
  <c r="E15" i="3"/>
  <c r="AF14" i="3"/>
  <c r="AD14" i="3"/>
  <c r="AA14" i="3"/>
  <c r="Y14" i="3"/>
  <c r="Q14" i="3"/>
  <c r="O14" i="3"/>
  <c r="L14" i="3"/>
  <c r="J14" i="3"/>
  <c r="G14" i="3"/>
  <c r="E14" i="3"/>
  <c r="AF13" i="3"/>
  <c r="AD13" i="3"/>
  <c r="AA13" i="3"/>
  <c r="Y13" i="3"/>
  <c r="Q13" i="3"/>
  <c r="O13" i="3"/>
  <c r="L13" i="3"/>
  <c r="J13" i="3"/>
  <c r="G13" i="3"/>
  <c r="E13" i="3"/>
  <c r="AF12" i="3"/>
  <c r="AD12" i="3"/>
  <c r="AA12" i="3"/>
  <c r="Y12" i="3"/>
  <c r="Q12" i="3"/>
  <c r="O12" i="3"/>
  <c r="L12" i="3"/>
  <c r="J12" i="3"/>
  <c r="G12" i="3"/>
  <c r="E12" i="3"/>
  <c r="AF11" i="3"/>
  <c r="AD11" i="3"/>
  <c r="AA11" i="3"/>
  <c r="Y11" i="3"/>
  <c r="Q11" i="3"/>
  <c r="O11" i="3"/>
  <c r="L11" i="3"/>
  <c r="J11" i="3"/>
  <c r="G11" i="3"/>
  <c r="E11" i="3"/>
  <c r="AF10" i="3"/>
  <c r="AD10" i="3"/>
  <c r="AA10" i="3"/>
  <c r="Y10" i="3"/>
  <c r="Q10" i="3"/>
  <c r="O10" i="3"/>
  <c r="L10" i="3"/>
  <c r="J10" i="3"/>
  <c r="G10" i="3"/>
  <c r="E10" i="3"/>
  <c r="V15" i="3"/>
  <c r="T15" i="3"/>
  <c r="V14" i="3"/>
  <c r="T14" i="3"/>
  <c r="V13" i="3"/>
  <c r="T13" i="3"/>
  <c r="V12" i="3"/>
  <c r="T12" i="3"/>
  <c r="V11" i="3"/>
  <c r="T11" i="3"/>
  <c r="V10" i="3"/>
  <c r="T10" i="3"/>
  <c r="G22" i="1"/>
  <c r="CC16" i="5"/>
  <c r="CD16" i="5"/>
  <c r="CD11" i="5"/>
  <c r="AR16" i="3"/>
  <c r="AS16" i="3" s="1"/>
  <c r="Z11" i="5"/>
  <c r="AG11" i="5"/>
  <c r="AN11" i="5"/>
  <c r="AU11" i="5"/>
  <c r="BB11" i="5"/>
  <c r="BO16" i="5"/>
  <c r="BP16" i="5" s="1"/>
  <c r="BP11" i="5"/>
  <c r="AM16" i="3"/>
  <c r="AN16" i="3" s="1"/>
  <c r="AW16" i="3"/>
  <c r="AX16" i="3" s="1"/>
  <c r="AC52" i="1"/>
  <c r="F111" i="1"/>
  <c r="AK100" i="1"/>
  <c r="AK97" i="1" s="1"/>
  <c r="AK111" i="1" s="1"/>
  <c r="AJ115" i="1"/>
  <c r="T100" i="1"/>
  <c r="T97" i="1" s="1"/>
  <c r="AG116" i="1"/>
  <c r="X37" i="1" l="1"/>
  <c r="T37" i="1"/>
  <c r="AF59" i="1"/>
  <c r="G82" i="1"/>
  <c r="G94" i="1" s="1"/>
  <c r="AF110" i="1"/>
  <c r="AH110" i="1" s="1"/>
  <c r="AB100" i="1"/>
  <c r="AG17" i="1"/>
  <c r="L37" i="1"/>
  <c r="AF56" i="1"/>
  <c r="AB64" i="1"/>
  <c r="AG114" i="1"/>
  <c r="AJ123" i="1"/>
  <c r="P96" i="1"/>
  <c r="P111" i="1" s="1"/>
  <c r="Q96" i="1"/>
  <c r="Q111" i="1" s="1"/>
  <c r="AG18" i="1"/>
  <c r="M22" i="1"/>
  <c r="Z37" i="1"/>
  <c r="F37" i="1"/>
  <c r="AF37" i="1" s="1"/>
  <c r="M52" i="1"/>
  <c r="AK52" i="1"/>
  <c r="AI52" i="1"/>
  <c r="F52" i="1"/>
  <c r="AJ52" i="1"/>
  <c r="AH52" i="1"/>
  <c r="AG44" i="1"/>
  <c r="AF44" i="1"/>
  <c r="G64" i="1"/>
  <c r="I64" i="1"/>
  <c r="M64" i="1"/>
  <c r="AG118" i="1"/>
  <c r="U37" i="1"/>
  <c r="L52" i="1"/>
  <c r="U100" i="1"/>
  <c r="U97" i="1" s="1"/>
  <c r="AG27" i="1"/>
  <c r="AG102" i="1"/>
  <c r="AG12" i="1"/>
  <c r="E67" i="1"/>
  <c r="E79" i="1" s="1"/>
  <c r="AG96" i="1"/>
  <c r="Y37" i="1"/>
  <c r="O37" i="1"/>
  <c r="Q114" i="1"/>
  <c r="T99" i="1"/>
  <c r="AJ100" i="1"/>
  <c r="AD101" i="1"/>
  <c r="AF101" i="1" s="1"/>
  <c r="AF12" i="1"/>
  <c r="AF27" i="1"/>
  <c r="O64" i="1"/>
  <c r="S64" i="1"/>
  <c r="U64" i="1"/>
  <c r="W64" i="1"/>
  <c r="Y64" i="1"/>
  <c r="AA64" i="1"/>
  <c r="AC64" i="1"/>
  <c r="Z64" i="1"/>
  <c r="X64" i="1"/>
  <c r="V64" i="1"/>
  <c r="T64" i="1"/>
  <c r="N64" i="1"/>
  <c r="L64" i="1"/>
  <c r="H64" i="1"/>
  <c r="F64" i="1"/>
  <c r="AH64" i="1"/>
  <c r="AI64" i="1"/>
  <c r="AK64" i="1"/>
  <c r="AG56" i="1"/>
  <c r="AF71" i="1"/>
  <c r="AF68" i="1"/>
  <c r="AG71" i="1"/>
  <c r="AG68" i="1"/>
  <c r="D67" i="1"/>
  <c r="D79" i="1" s="1"/>
  <c r="G67" i="1"/>
  <c r="G79" i="1" s="1"/>
  <c r="N67" i="1"/>
  <c r="N79" i="1" s="1"/>
  <c r="L67" i="1"/>
  <c r="L79" i="1" s="1"/>
  <c r="R67" i="1"/>
  <c r="R79" i="1" s="1"/>
  <c r="AH67" i="1"/>
  <c r="AH79" i="1" s="1"/>
  <c r="AB67" i="1"/>
  <c r="AB79" i="1" s="1"/>
  <c r="Z67" i="1"/>
  <c r="Z79" i="1" s="1"/>
  <c r="X67" i="1"/>
  <c r="X79" i="1" s="1"/>
  <c r="V67" i="1"/>
  <c r="V79" i="1" s="1"/>
  <c r="T67" i="1"/>
  <c r="T79" i="1" s="1"/>
  <c r="AK67" i="1"/>
  <c r="AK79" i="1" s="1"/>
  <c r="AI67" i="1"/>
  <c r="AI79" i="1" s="1"/>
  <c r="AC67" i="1"/>
  <c r="AC79" i="1" s="1"/>
  <c r="AA67" i="1"/>
  <c r="AA79" i="1" s="1"/>
  <c r="Y67" i="1"/>
  <c r="Y79" i="1" s="1"/>
  <c r="W67" i="1"/>
  <c r="W79" i="1" s="1"/>
  <c r="U67" i="1"/>
  <c r="U79" i="1" s="1"/>
  <c r="S67" i="1"/>
  <c r="S79" i="1" s="1"/>
  <c r="I67" i="1"/>
  <c r="I79" i="1" s="1"/>
  <c r="F67" i="1"/>
  <c r="F79" i="1" s="1"/>
  <c r="AF74" i="1"/>
  <c r="AG74" i="1"/>
  <c r="E82" i="1"/>
  <c r="E94" i="1" s="1"/>
  <c r="AD83" i="1"/>
  <c r="T82" i="1"/>
  <c r="T94" i="1" s="1"/>
  <c r="V82" i="1"/>
  <c r="V94" i="1" s="1"/>
  <c r="Z82" i="1"/>
  <c r="Z94" i="1" s="1"/>
  <c r="AB82" i="1"/>
  <c r="AB94" i="1" s="1"/>
  <c r="AH82" i="1"/>
  <c r="AH94" i="1" s="1"/>
  <c r="AJ82" i="1"/>
  <c r="AJ94" i="1" s="1"/>
  <c r="AG83" i="1"/>
  <c r="D82" i="1"/>
  <c r="D94" i="1" s="1"/>
  <c r="S82" i="1"/>
  <c r="S94" i="1" s="1"/>
  <c r="U82" i="1"/>
  <c r="U94" i="1" s="1"/>
  <c r="W82" i="1"/>
  <c r="W94" i="1" s="1"/>
  <c r="AC82" i="1"/>
  <c r="AC94" i="1" s="1"/>
  <c r="AI82" i="1"/>
  <c r="AI94" i="1" s="1"/>
  <c r="AK82" i="1"/>
  <c r="AK94" i="1" s="1"/>
  <c r="AG86" i="1"/>
  <c r="X82" i="1"/>
  <c r="X94" i="1" s="1"/>
  <c r="N82" i="1"/>
  <c r="N94" i="1" s="1"/>
  <c r="M82" i="1"/>
  <c r="M94" i="1" s="1"/>
  <c r="H82" i="1"/>
  <c r="H94" i="1" s="1"/>
  <c r="AE83" i="1"/>
  <c r="AA82" i="1"/>
  <c r="AA94" i="1" s="1"/>
  <c r="P89" i="1"/>
  <c r="AF89" i="1" s="1"/>
  <c r="P86" i="1"/>
  <c r="I82" i="1"/>
  <c r="I94" i="1" s="1"/>
  <c r="D97" i="1"/>
  <c r="Z97" i="1"/>
  <c r="Z111" i="1" s="1"/>
  <c r="AD103" i="1"/>
  <c r="AF103" i="1" s="1"/>
  <c r="AA97" i="1"/>
  <c r="AA111" i="1" s="1"/>
  <c r="AE106" i="1"/>
  <c r="AG99" i="1"/>
  <c r="AE115" i="1"/>
  <c r="AF120" i="1"/>
  <c r="O82" i="1"/>
  <c r="O94" i="1" s="1"/>
  <c r="AD115" i="1"/>
  <c r="AJ97" i="1"/>
  <c r="AJ111" i="1" s="1"/>
  <c r="AD99" i="1"/>
  <c r="AF99" i="1" s="1"/>
  <c r="Y82" i="1"/>
  <c r="Y94" i="1" s="1"/>
  <c r="Q86" i="1"/>
  <c r="AG115" i="1"/>
  <c r="AB97" i="1"/>
  <c r="AB111" i="1" s="1"/>
  <c r="AG59" i="1"/>
  <c r="AG64" i="1" s="1"/>
  <c r="R16" i="5"/>
  <c r="S16" i="5" s="1"/>
  <c r="AF16" i="5"/>
  <c r="AG16" i="5" s="1"/>
  <c r="AT16" i="5"/>
  <c r="AU16" i="5" s="1"/>
  <c r="BH16" i="5"/>
  <c r="BI16" i="5" s="1"/>
  <c r="AC37" i="1"/>
  <c r="Q83" i="1"/>
  <c r="Y111" i="1"/>
  <c r="AF16" i="3"/>
  <c r="D16" i="3"/>
  <c r="E16" i="3" s="1"/>
  <c r="I16" i="3"/>
  <c r="J16" i="3" s="1"/>
  <c r="N16" i="5"/>
  <c r="BD16" i="5"/>
  <c r="I16" i="5"/>
  <c r="AP16" i="5"/>
  <c r="D16" i="5"/>
  <c r="E16" i="5" s="1"/>
  <c r="S16" i="3"/>
  <c r="T16" i="3" s="1"/>
  <c r="AA16" i="3"/>
  <c r="AZ16" i="3"/>
  <c r="Q123" i="1"/>
  <c r="AH123" i="1"/>
  <c r="AK123" i="1"/>
  <c r="R82" i="1"/>
  <c r="R94" i="1" s="1"/>
  <c r="P83" i="1"/>
  <c r="S111" i="1"/>
  <c r="AE120" i="1"/>
  <c r="W111" i="1"/>
  <c r="AJ67" i="1"/>
  <c r="AJ79" i="1" s="1"/>
  <c r="AG89" i="1"/>
  <c r="AE103" i="1"/>
  <c r="AB123" i="1"/>
  <c r="AA123" i="1"/>
  <c r="X123" i="1"/>
  <c r="W123" i="1"/>
  <c r="T123" i="1"/>
  <c r="AG121" i="1"/>
  <c r="AG120" i="1" s="1"/>
  <c r="AF93" i="1"/>
  <c r="AF88" i="1"/>
  <c r="AF115" i="1"/>
  <c r="AF87" i="1"/>
  <c r="AD131" i="1"/>
  <c r="AF131" i="1" s="1"/>
  <c r="AF32" i="1"/>
  <c r="AF92" i="1"/>
  <c r="AF47" i="1"/>
  <c r="AF84" i="1"/>
  <c r="AF90" i="1"/>
  <c r="AE98" i="1"/>
  <c r="AG47" i="1"/>
  <c r="AG52" i="1" s="1"/>
  <c r="AF91" i="1"/>
  <c r="AF85" i="1"/>
  <c r="AF102" i="1"/>
  <c r="AF22" i="1"/>
  <c r="AG32" i="1"/>
  <c r="AG103" i="1"/>
  <c r="V111" i="1"/>
  <c r="R111" i="1"/>
  <c r="AF86" i="1"/>
  <c r="AA37" i="1"/>
  <c r="O67" i="1"/>
  <c r="O79" i="1" s="1"/>
  <c r="M67" i="1"/>
  <c r="M79" i="1" s="1"/>
  <c r="E97" i="1"/>
  <c r="X111" i="1"/>
  <c r="G52" i="1"/>
  <c r="R64" i="1"/>
  <c r="AJ64" i="1"/>
  <c r="L82" i="1"/>
  <c r="L94" i="1" s="1"/>
  <c r="Q89" i="1"/>
  <c r="AD96" i="1"/>
  <c r="AF96" i="1" s="1"/>
  <c r="AG106" i="1"/>
  <c r="AH97" i="1"/>
  <c r="AH111" i="1" s="1"/>
  <c r="AI97" i="1"/>
  <c r="AI111" i="1" s="1"/>
  <c r="AD106" i="1"/>
  <c r="AF106" i="1" s="1"/>
  <c r="AA52" i="1"/>
  <c r="Y52" i="1"/>
  <c r="W52" i="1"/>
  <c r="U52" i="1"/>
  <c r="S52" i="1"/>
  <c r="O52" i="1"/>
  <c r="AF52" i="1"/>
  <c r="AE86" i="1"/>
  <c r="AE102" i="1"/>
  <c r="AC97" i="1"/>
  <c r="AC111" i="1" s="1"/>
  <c r="Z123" i="1"/>
  <c r="Y123" i="1"/>
  <c r="V123" i="1"/>
  <c r="U123" i="1"/>
  <c r="H123" i="1"/>
  <c r="AK134" i="1"/>
  <c r="AE126" i="1"/>
  <c r="AE131" i="1"/>
  <c r="AG131" i="1" s="1"/>
  <c r="T111" i="1"/>
  <c r="AG22" i="1"/>
  <c r="AF114" i="1"/>
  <c r="U111" i="1"/>
  <c r="Y16" i="5"/>
  <c r="Z16" i="5" s="1"/>
  <c r="AM16" i="5"/>
  <c r="AN16" i="5" s="1"/>
  <c r="BA16" i="5"/>
  <c r="BB16" i="5" s="1"/>
  <c r="AI123" i="1"/>
  <c r="V16" i="3"/>
  <c r="G16" i="3"/>
  <c r="K16" i="5"/>
  <c r="L16" i="5" s="1"/>
  <c r="H67" i="1"/>
  <c r="H79" i="1" s="1"/>
  <c r="U98" i="1"/>
  <c r="AG98" i="1" s="1"/>
  <c r="AG101" i="1"/>
  <c r="AG100" i="1" s="1"/>
  <c r="AC123" i="1"/>
  <c r="AE114" i="1"/>
  <c r="AD120" i="1"/>
  <c r="AA134" i="1"/>
  <c r="AH134" i="1"/>
  <c r="AF126" i="1"/>
  <c r="AG126" i="1"/>
  <c r="P134" i="1"/>
  <c r="AF125" i="1"/>
  <c r="AI134" i="1"/>
  <c r="AE125" i="1"/>
  <c r="AD126" i="1"/>
  <c r="H134" i="1"/>
  <c r="AB134" i="1"/>
  <c r="AF67" i="1" l="1"/>
  <c r="AF79" i="1" s="1"/>
  <c r="AD123" i="1"/>
  <c r="Q94" i="1"/>
  <c r="AF64" i="1"/>
  <c r="AG67" i="1"/>
  <c r="AG79" i="1" s="1"/>
  <c r="P94" i="1"/>
  <c r="Q82" i="1"/>
  <c r="AG37" i="1"/>
  <c r="AD98" i="1"/>
  <c r="AF98" i="1" s="1"/>
  <c r="AF83" i="1"/>
  <c r="AE94" i="1"/>
  <c r="AF123" i="1"/>
  <c r="AG82" i="1"/>
  <c r="AG94" i="1" s="1"/>
  <c r="AD100" i="1"/>
  <c r="AF100" i="1"/>
  <c r="AD94" i="1"/>
  <c r="AG97" i="1"/>
  <c r="AG111" i="1" s="1"/>
  <c r="AD82" i="1"/>
  <c r="AG123" i="1"/>
  <c r="AE123" i="1"/>
  <c r="AE82" i="1"/>
  <c r="AD97" i="1"/>
  <c r="AD111" i="1" s="1"/>
  <c r="AD134" i="1"/>
  <c r="AF94" i="1"/>
  <c r="P82" i="1"/>
  <c r="AE134" i="1"/>
  <c r="AG125" i="1"/>
  <c r="AG134" i="1" s="1"/>
  <c r="AF134" i="1"/>
  <c r="AE100" i="1"/>
  <c r="AE99" i="1"/>
  <c r="AE97" i="1"/>
  <c r="AE111" i="1" s="1"/>
  <c r="AF97" i="1"/>
  <c r="AF111" i="1" s="1"/>
  <c r="Q134" i="1"/>
  <c r="AF82" i="1" l="1"/>
</calcChain>
</file>

<file path=xl/sharedStrings.xml><?xml version="1.0" encoding="utf-8"?>
<sst xmlns="http://schemas.openxmlformats.org/spreadsheetml/2006/main" count="558" uniqueCount="130">
  <si>
    <t>Kl.</t>
  </si>
  <si>
    <t xml:space="preserve"> Sch.</t>
  </si>
  <si>
    <t>Sch.</t>
  </si>
  <si>
    <t>w.</t>
  </si>
  <si>
    <t>2001/2002</t>
  </si>
  <si>
    <t>2002/2003</t>
  </si>
  <si>
    <t>2003/2004</t>
  </si>
  <si>
    <t>2004/2005</t>
  </si>
  <si>
    <t>Schuljahr</t>
  </si>
  <si>
    <t>2005/2006</t>
  </si>
  <si>
    <t>Erich Kästner-Schule
Schule für Sprachbehinderte</t>
  </si>
  <si>
    <t>Richard-von-Weizsäcker-Schule
Schule für Erziehungshilfe</t>
  </si>
  <si>
    <t>Lfd.
Nr.</t>
  </si>
  <si>
    <t>Schule</t>
  </si>
  <si>
    <t>gesamt</t>
  </si>
  <si>
    <t>Gesamt</t>
  </si>
  <si>
    <r>
      <t>Albert-Schweitzer-Schule</t>
    </r>
    <r>
      <rPr>
        <vertAlign val="superscript"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 
Städt. Schule für Lernbehinderte</t>
    </r>
  </si>
  <si>
    <r>
      <t>Augustin-Wibbelt-Schule Roxel</t>
    </r>
    <r>
      <rPr>
        <sz val="10"/>
        <rFont val="Arial"/>
        <family val="2"/>
      </rPr>
      <t xml:space="preserve">
Städt. Schule für Lernbehinderte</t>
    </r>
  </si>
  <si>
    <r>
      <t>Uppenbergschule</t>
    </r>
    <r>
      <rPr>
        <sz val="10"/>
        <rFont val="Arial"/>
        <family val="2"/>
      </rPr>
      <t xml:space="preserve">  
Städt. Ganztagsschule
für Lernbehinderte         </t>
    </r>
  </si>
  <si>
    <t>Städtische Förderschulen</t>
  </si>
  <si>
    <r>
      <t>Albert-Schweitzer-Schule</t>
    </r>
    <r>
      <rPr>
        <vertAlign val="superscript"/>
        <sz val="10"/>
        <rFont val="Arial"/>
        <family val="2"/>
      </rPr>
      <t>1)</t>
    </r>
    <r>
      <rPr>
        <sz val="10"/>
        <rFont val="Arial"/>
        <family val="2"/>
      </rPr>
      <t xml:space="preserve"> 
Städtische Förderschule,
Förderschwerpunkt Lernen</t>
    </r>
  </si>
  <si>
    <t>Lfd. 
Nr.</t>
  </si>
  <si>
    <t>Anzahl</t>
  </si>
  <si>
    <t>%</t>
  </si>
  <si>
    <r>
      <t xml:space="preserve">1999/2000 </t>
    </r>
    <r>
      <rPr>
        <b/>
        <vertAlign val="superscript"/>
        <sz val="10"/>
        <rFont val="Arial"/>
        <family val="2"/>
      </rPr>
      <t>1)</t>
    </r>
  </si>
  <si>
    <r>
      <t>1)</t>
    </r>
    <r>
      <rPr>
        <sz val="9"/>
        <rFont val="Arial"/>
        <family val="2"/>
      </rPr>
      <t xml:space="preserve"> Die Daten wurden vor diesem Zeitraum nicht gesondert erhoben.</t>
    </r>
  </si>
  <si>
    <t>2006/2007</t>
  </si>
  <si>
    <t xml:space="preserve">Städtische Förderschulen in Münster </t>
  </si>
  <si>
    <t>Städtische Förderschulen in Münster</t>
  </si>
  <si>
    <t>1996/1997</t>
  </si>
  <si>
    <t>2007/2008</t>
  </si>
  <si>
    <t>1997/1998</t>
  </si>
  <si>
    <t xml:space="preserve">Erich Kästner-Schule
Städtische Förderschule,
Förderschwerpunkt Sprache                 </t>
  </si>
  <si>
    <t>Eingangs-
klasse</t>
  </si>
  <si>
    <t>Aussiedler</t>
  </si>
  <si>
    <t>Ausländer</t>
  </si>
  <si>
    <t>Primarstufe</t>
  </si>
  <si>
    <t>Sekundarstufe I</t>
  </si>
  <si>
    <r>
      <t xml:space="preserve">Richard-von-Weizsäcker-Schule </t>
    </r>
    <r>
      <rPr>
        <vertAlign val="superscript"/>
        <sz val="10"/>
        <rFont val="Arial"/>
        <family val="2"/>
      </rPr>
      <t>4)</t>
    </r>
    <r>
      <rPr>
        <sz val="10"/>
        <rFont val="Arial"/>
        <family val="2"/>
      </rPr>
      <t xml:space="preserve">
Städtische Förderschule,
Förderschwerpunkt emotionale
und soziale Entwicklung</t>
    </r>
  </si>
  <si>
    <t>Städtische Förderschulen
gesamt</t>
  </si>
  <si>
    <t>Deutsche</t>
  </si>
  <si>
    <t xml:space="preserve">davon </t>
  </si>
  <si>
    <t>Entwicklung der Schülerzahlen nach Herkunft</t>
  </si>
  <si>
    <t>männlich</t>
  </si>
  <si>
    <t>weiblich</t>
  </si>
  <si>
    <t>Entwicklung der Schülerzahlen nach Geschlecht</t>
  </si>
  <si>
    <r>
      <t>3)</t>
    </r>
    <r>
      <rPr>
        <sz val="10"/>
        <rFont val="Arial"/>
        <family val="2"/>
      </rPr>
      <t xml:space="preserve"> Der Unterricht findet in jahrgangs-/gliederungsübergreifenden Mischklassen statt.</t>
    </r>
  </si>
  <si>
    <t>2008/2009</t>
  </si>
  <si>
    <r>
      <t>1)</t>
    </r>
    <r>
      <rPr>
        <sz val="10"/>
        <rFont val="Arial"/>
        <family val="2"/>
      </rPr>
      <t xml:space="preserve"> Der Unterricht findet in jahrgangsübergreifenden Mischklassen statt.</t>
    </r>
  </si>
  <si>
    <t>2009/2010</t>
  </si>
  <si>
    <r>
      <t>Albert-Schweitzer-Schule</t>
    </r>
    <r>
      <rPr>
        <vertAlign val="superscript"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 
Städt. Förderschule für Lernbehinderte</t>
    </r>
  </si>
  <si>
    <t>Augustin-Wibbelt-Schule Roxel
Städt. Förderschule für Lernbehinderte</t>
  </si>
  <si>
    <t>Johannesschule Hiltrup
Städt. Schule für Lernbehinderte
ab 2009 FSP emotionale und soziale Entwicklung</t>
  </si>
  <si>
    <t>2010/2011</t>
  </si>
  <si>
    <r>
      <t>Augustin-Wibbelt-Schule Roxel</t>
    </r>
    <r>
      <rPr>
        <vertAlign val="superscript"/>
        <sz val="10"/>
        <rFont val="Arial"/>
        <family val="2"/>
      </rPr>
      <t xml:space="preserve"> 2) 
</t>
    </r>
    <r>
      <rPr>
        <sz val="10"/>
        <rFont val="Arial"/>
        <family val="2"/>
      </rPr>
      <t>Städtische Förderschule,
Förderschwerpunkt Lernen</t>
    </r>
  </si>
  <si>
    <r>
      <t>2)</t>
    </r>
    <r>
      <rPr>
        <sz val="10"/>
        <rFont val="Arial"/>
        <family val="2"/>
      </rPr>
      <t xml:space="preserve"> Der Unterricht in den Jahrgängen 5 und 6 findet in jahrgangsübergreifenden Mischklassen statt. In den Jahrgängen 1 bis 9 wird Ganztagsunterricht erteilt.</t>
    </r>
  </si>
  <si>
    <r>
      <t>4)</t>
    </r>
    <r>
      <rPr>
        <sz val="10"/>
        <rFont val="Arial"/>
        <family val="2"/>
      </rPr>
      <t xml:space="preserve"> Mehrfachbehinderte werden in jahrgangs-/FSP-gleichen Klassen unterrichtet. </t>
    </r>
  </si>
  <si>
    <r>
      <t xml:space="preserve">Johannesschule Hiltrup  
Städtische Förderschule </t>
    </r>
    <r>
      <rPr>
        <b/>
        <sz val="10"/>
        <rFont val="Arial"/>
        <family val="2"/>
      </rPr>
      <t>gesamt</t>
    </r>
  </si>
  <si>
    <t xml:space="preserve">davon  FSP Lernen </t>
  </si>
  <si>
    <t>davon  FSP emotionale und 
soziale Entwicklung</t>
  </si>
  <si>
    <t xml:space="preserve">
Förderschwerpunkt Lernen </t>
  </si>
  <si>
    <t xml:space="preserve">
Förderschwerpunkt emotionale
und soziale Entwicklung</t>
  </si>
  <si>
    <r>
      <t xml:space="preserve">Uppenbergschule </t>
    </r>
    <r>
      <rPr>
        <vertAlign val="superscript"/>
        <sz val="10"/>
        <rFont val="Arial"/>
        <family val="2"/>
      </rPr>
      <t>3)</t>
    </r>
    <r>
      <rPr>
        <sz val="10"/>
        <rFont val="Arial"/>
        <family val="2"/>
      </rPr>
      <t xml:space="preserve">           
Städtische Förderschule </t>
    </r>
    <r>
      <rPr>
        <b/>
        <sz val="10"/>
        <rFont val="Arial"/>
        <family val="2"/>
      </rPr>
      <t>gesamt</t>
    </r>
  </si>
  <si>
    <t>2011/2012</t>
  </si>
  <si>
    <r>
      <t>1)</t>
    </r>
    <r>
      <rPr>
        <sz val="10"/>
        <rFont val="Arial"/>
        <family val="2"/>
      </rPr>
      <t xml:space="preserve"> Der Unterricht findet in jahrgangsübergreifenden Mischklassen statt, 2 Klassen werden jahrgangs- und gliederungsübergreifend unterrichtet.</t>
    </r>
  </si>
  <si>
    <r>
      <t>3)</t>
    </r>
    <r>
      <rPr>
        <sz val="10"/>
        <rFont val="Arial"/>
        <family val="2"/>
      </rPr>
      <t xml:space="preserve"> Der Unterricht findet in gliederungsübergreifenden Mischklassen statt, eine Klasse wird jahrgangsübergreifend unterrichtet.</t>
    </r>
  </si>
  <si>
    <r>
      <t xml:space="preserve">Uppenbergschule </t>
    </r>
    <r>
      <rPr>
        <vertAlign val="superscript"/>
        <sz val="10"/>
        <rFont val="Arial"/>
        <family val="2"/>
      </rPr>
      <t>3)</t>
    </r>
    <r>
      <rPr>
        <sz val="10"/>
        <rFont val="Arial"/>
        <family val="2"/>
      </rPr>
      <t xml:space="preserve">           
Städtische Förderschule </t>
    </r>
    <r>
      <rPr>
        <b/>
        <sz val="10"/>
        <rFont val="Arial"/>
        <family val="2"/>
      </rPr>
      <t xml:space="preserve">gesamt
</t>
    </r>
    <r>
      <rPr>
        <sz val="10"/>
        <rFont val="Arial"/>
        <family val="2"/>
      </rPr>
      <t>Gebundene Ganztagsschule</t>
    </r>
  </si>
  <si>
    <t xml:space="preserve">Erich Kästner-Schule
Städtische Förderschule,
Förderschwerpunkt Sprache
Offene Ganztagsschule         </t>
  </si>
  <si>
    <r>
      <t xml:space="preserve">Johannesschule Hiltrup  
Städtische Förderschule </t>
    </r>
    <r>
      <rPr>
        <b/>
        <sz val="10"/>
        <rFont val="Arial"/>
        <family val="2"/>
      </rPr>
      <t xml:space="preserve">gesamt
</t>
    </r>
    <r>
      <rPr>
        <sz val="10"/>
        <rFont val="Arial"/>
        <family val="2"/>
      </rPr>
      <t>Offene Ganztagsschule</t>
    </r>
  </si>
  <si>
    <r>
      <t>Albert-Schweitzer-Schule</t>
    </r>
    <r>
      <rPr>
        <vertAlign val="superscript"/>
        <sz val="10"/>
        <rFont val="Arial"/>
        <family val="2"/>
      </rPr>
      <t>1)</t>
    </r>
    <r>
      <rPr>
        <sz val="10"/>
        <rFont val="Arial"/>
        <family val="2"/>
      </rPr>
      <t xml:space="preserve"> 
Städtische Förderschule,
Förderschwerpunkt Lernen
Offene Ganztagsschule</t>
    </r>
  </si>
  <si>
    <r>
      <t>Augustin-Wibbelt-Schule Roxel</t>
    </r>
    <r>
      <rPr>
        <vertAlign val="superscript"/>
        <sz val="10"/>
        <rFont val="Arial"/>
        <family val="2"/>
      </rPr>
      <t xml:space="preserve"> 2) </t>
    </r>
    <r>
      <rPr>
        <sz val="10"/>
        <rFont val="Arial"/>
        <family val="2"/>
      </rPr>
      <t xml:space="preserve">
Städtische Förderschule,
Förderschwerpunkt Lernen
Erweiterte Ganztagsschule</t>
    </r>
  </si>
  <si>
    <r>
      <t>2)</t>
    </r>
    <r>
      <rPr>
        <sz val="10"/>
        <rFont val="Arial"/>
        <family val="2"/>
      </rPr>
      <t xml:space="preserve"> In den Jahrgängen 1/2 und 6/7 wurde jeweils eine jahrgangsübergreifende Mischklasse gebildet.</t>
    </r>
  </si>
  <si>
    <t>2012/2013</t>
  </si>
  <si>
    <r>
      <t xml:space="preserve">Uppenbergschule </t>
    </r>
    <r>
      <rPr>
        <vertAlign val="superscript"/>
        <sz val="10"/>
        <rFont val="Arial"/>
        <family val="2"/>
      </rPr>
      <t>1)</t>
    </r>
    <r>
      <rPr>
        <sz val="10"/>
        <rFont val="Arial"/>
        <family val="2"/>
      </rPr>
      <t xml:space="preserve">           
Städtische Förderschule </t>
    </r>
    <r>
      <rPr>
        <b/>
        <sz val="10"/>
        <rFont val="Arial"/>
        <family val="2"/>
      </rPr>
      <t xml:space="preserve">gesamt
</t>
    </r>
    <r>
      <rPr>
        <sz val="10"/>
        <rFont val="Arial"/>
        <family val="2"/>
      </rPr>
      <t>Gebundene Ganztagsschule</t>
    </r>
  </si>
  <si>
    <r>
      <t>Johannesschule Hiltrup</t>
    </r>
    <r>
      <rPr>
        <vertAlign val="superscript"/>
        <sz val="10"/>
        <rFont val="Arial"/>
        <family val="2"/>
      </rPr>
      <t>1)</t>
    </r>
    <r>
      <rPr>
        <sz val="10"/>
        <rFont val="Arial"/>
        <family val="2"/>
      </rPr>
      <t xml:space="preserve">
Städtische Förderschule </t>
    </r>
    <r>
      <rPr>
        <b/>
        <sz val="10"/>
        <rFont val="Arial"/>
        <family val="2"/>
      </rPr>
      <t xml:space="preserve">gesamt
</t>
    </r>
    <r>
      <rPr>
        <sz val="10"/>
        <rFont val="Arial"/>
        <family val="2"/>
      </rPr>
      <t>Offene Ganztagsschule</t>
    </r>
  </si>
  <si>
    <r>
      <t>1)</t>
    </r>
    <r>
      <rPr>
        <sz val="10"/>
        <rFont val="Arial"/>
        <family val="2"/>
      </rPr>
      <t xml:space="preserve"> Der Unterricht wird durchgängig bzw. teilweise jahrgangsübergreifend erteilt.</t>
    </r>
  </si>
  <si>
    <r>
      <t>Augustin-Wibbelt-Schule Roxel</t>
    </r>
    <r>
      <rPr>
        <vertAlign val="superscript"/>
        <sz val="10"/>
        <rFont val="Arial"/>
        <family val="2"/>
      </rPr>
      <t xml:space="preserve"> 1) </t>
    </r>
    <r>
      <rPr>
        <sz val="10"/>
        <rFont val="Arial"/>
        <family val="2"/>
      </rPr>
      <t xml:space="preserve">
Städtische Förderschule,
Förderschwerpunkt Lernen
Erweiterte Ganztagsschule</t>
    </r>
  </si>
  <si>
    <r>
      <t xml:space="preserve">Richard-von-Weizsäcker-Schule </t>
    </r>
    <r>
      <rPr>
        <vertAlign val="superscript"/>
        <sz val="10"/>
        <rFont val="Arial"/>
        <family val="2"/>
      </rPr>
      <t>1)</t>
    </r>
    <r>
      <rPr>
        <sz val="10"/>
        <rFont val="Arial"/>
        <family val="2"/>
      </rPr>
      <t xml:space="preserve">
Städtische Förderschule,
Förderschwerpunkt emotionale
und soziale Entwicklung</t>
    </r>
  </si>
  <si>
    <t>2013/2014</t>
  </si>
  <si>
    <t xml:space="preserve">Förderschwerpunkt Lernen </t>
  </si>
  <si>
    <t>Teilstandort Hiltrup
Gebundener Ganztag</t>
  </si>
  <si>
    <t>Teilstandort Roxel
Erweiterter Ganztag</t>
  </si>
  <si>
    <t>2014/2015</t>
  </si>
  <si>
    <t>Hauptstandort Kinderhaus
Gebundener Ganztag</t>
  </si>
  <si>
    <t>Förderschwerpunkt Emotionale und soziale Entwicklung</t>
  </si>
  <si>
    <r>
      <rPr>
        <b/>
        <sz val="10"/>
        <rFont val="Arial"/>
        <family val="2"/>
      </rPr>
      <t>Uppenbergschule</t>
    </r>
    <r>
      <rPr>
        <vertAlign val="superscript"/>
        <sz val="10"/>
        <rFont val="Arial"/>
        <family val="2"/>
      </rPr>
      <t xml:space="preserve">1) </t>
    </r>
    <r>
      <rPr>
        <sz val="10"/>
        <rFont val="Arial"/>
        <family val="2"/>
      </rPr>
      <t xml:space="preserve">
Städtische Förderschule,
Förderschwerpunkte Lernen und Emotionale und soziale Entwicklung</t>
    </r>
  </si>
  <si>
    <t>Schülerinnen 
und Schüler</t>
  </si>
  <si>
    <t>darunter
Aussiedler</t>
  </si>
  <si>
    <t>darunter
Ausländer</t>
  </si>
  <si>
    <t>2015/2016</t>
  </si>
  <si>
    <r>
      <t>Erich Kästner-Schule</t>
    </r>
    <r>
      <rPr>
        <vertAlign val="superscript"/>
        <sz val="10"/>
        <rFont val="Arial"/>
        <family val="2"/>
      </rPr>
      <t>1)</t>
    </r>
    <r>
      <rPr>
        <sz val="10"/>
        <rFont val="Arial"/>
        <family val="2"/>
      </rPr>
      <t xml:space="preserve">
Städtische Förderschule,
Förderschwerpunkt Sprache
Offene Ganztagsschule         </t>
    </r>
  </si>
  <si>
    <t>3. Jahrg.</t>
  </si>
  <si>
    <t>4. Jahrg.</t>
  </si>
  <si>
    <t>5. Jahrg.</t>
  </si>
  <si>
    <t>6. Jahrg.</t>
  </si>
  <si>
    <t>7. Jahrg.</t>
  </si>
  <si>
    <t>8. Jahrg.</t>
  </si>
  <si>
    <t>9. Jahrg.</t>
  </si>
  <si>
    <t>10. Jahrg.</t>
  </si>
  <si>
    <t>2016/2017</t>
  </si>
  <si>
    <r>
      <t xml:space="preserve">Richard-von-Weizsäcker-Schule </t>
    </r>
    <r>
      <rPr>
        <vertAlign val="superscript"/>
        <sz val="10"/>
        <rFont val="Arial"/>
        <family val="2"/>
      </rPr>
      <t>1, 2)</t>
    </r>
    <r>
      <rPr>
        <sz val="10"/>
        <rFont val="Arial"/>
        <family val="2"/>
      </rPr>
      <t xml:space="preserve">
Städtische Förderschule,
Förderschwerpunkt emotionale
und soziale Entwicklung</t>
    </r>
  </si>
  <si>
    <r>
      <t>1)</t>
    </r>
    <r>
      <rPr>
        <sz val="10"/>
        <rFont val="Arial"/>
        <family val="2"/>
      </rPr>
      <t xml:space="preserve">Der Unterricht wird durchgängig bzw. teilweise jahrgangsübergreifend erteilt. </t>
    </r>
  </si>
  <si>
    <t>Emotionale und soziale Entwicklung</t>
  </si>
  <si>
    <r>
      <rPr>
        <b/>
        <sz val="10"/>
        <rFont val="Arial"/>
        <family val="2"/>
      </rPr>
      <t>Uppenbergschule</t>
    </r>
    <r>
      <rPr>
        <vertAlign val="superscript"/>
        <sz val="10"/>
        <rFont val="Arial"/>
        <family val="2"/>
      </rPr>
      <t xml:space="preserve">1) </t>
    </r>
    <r>
      <rPr>
        <sz val="10"/>
        <rFont val="Arial"/>
        <family val="2"/>
      </rPr>
      <t xml:space="preserve">
Städtische Förderschule</t>
    </r>
  </si>
  <si>
    <t>FSP Lernen und</t>
  </si>
  <si>
    <r>
      <t>2)</t>
    </r>
    <r>
      <rPr>
        <sz val="10"/>
        <rFont val="Arial"/>
        <family val="2"/>
      </rPr>
      <t>Die Schülerinnen und Schüler im 4. und 5. Jahrgang besuchen die Schule an der Beckstraße.</t>
    </r>
  </si>
  <si>
    <t>2017/2018</t>
  </si>
  <si>
    <r>
      <t>Erich Kästner-Schule</t>
    </r>
    <r>
      <rPr>
        <sz val="10"/>
        <rFont val="Arial"/>
        <family val="2"/>
      </rPr>
      <t xml:space="preserve">
Städtische Förderschule,
Förderschwerpunkt Sprache
Offene Ganztagsschule         </t>
    </r>
  </si>
  <si>
    <t>Villa Interim</t>
  </si>
  <si>
    <t>Jahrgänge 1 - 6</t>
  </si>
  <si>
    <r>
      <t>Schulischer Lernort</t>
    </r>
    <r>
      <rPr>
        <vertAlign val="superscript"/>
        <sz val="10"/>
        <rFont val="Arial"/>
        <family val="2"/>
      </rPr>
      <t>1)</t>
    </r>
    <r>
      <rPr>
        <sz val="10"/>
        <rFont val="Arial"/>
        <family val="2"/>
      </rPr>
      <t xml:space="preserve">
</t>
    </r>
    <r>
      <rPr>
        <b/>
        <sz val="10"/>
        <rFont val="Arial"/>
        <family val="2"/>
      </rPr>
      <t>Schule an der Beckstraße</t>
    </r>
    <r>
      <rPr>
        <sz val="10"/>
        <rFont val="Arial"/>
        <family val="2"/>
      </rPr>
      <t xml:space="preserve">
</t>
    </r>
    <r>
      <rPr>
        <sz val="10"/>
        <rFont val="Arial"/>
        <family val="2"/>
      </rPr>
      <t>der Stadt Münster</t>
    </r>
  </si>
  <si>
    <t>2018/2019</t>
  </si>
  <si>
    <t>Schuleingangsphase
Schulbesuchsjahr</t>
  </si>
  <si>
    <r>
      <rPr>
        <vertAlign val="superscript"/>
        <sz val="10"/>
        <rFont val="Arial"/>
        <family val="2"/>
      </rPr>
      <t>2)</t>
    </r>
    <r>
      <rPr>
        <sz val="10"/>
        <rFont val="Arial"/>
        <family val="2"/>
      </rPr>
      <t>Die Schule wird auslaufend aufgelöst.</t>
    </r>
  </si>
  <si>
    <t>3)</t>
  </si>
  <si>
    <r>
      <rPr>
        <vertAlign val="superscript"/>
        <sz val="10"/>
        <rFont val="Arial"/>
        <family val="2"/>
      </rPr>
      <t>3)</t>
    </r>
    <r>
      <rPr>
        <sz val="10"/>
        <rFont val="Arial"/>
        <family val="2"/>
      </rPr>
      <t>Der Unterricht wird jahrgangsübergreifend in Lerngruppen erteilt.</t>
    </r>
  </si>
  <si>
    <t>1.3       Förderschulen</t>
  </si>
  <si>
    <t>2020/2021</t>
  </si>
  <si>
    <t>2019/2020</t>
  </si>
  <si>
    <r>
      <t>Richard-von-Weizsäcker-Schule</t>
    </r>
    <r>
      <rPr>
        <vertAlign val="superscript"/>
        <sz val="10"/>
        <rFont val="Arial"/>
        <family val="2"/>
      </rPr>
      <t>2)</t>
    </r>
    <r>
      <rPr>
        <sz val="10"/>
        <rFont val="Arial"/>
        <family val="2"/>
      </rPr>
      <t xml:space="preserve">
Städtische Förderschule,
Förderschwerpunkt emotionale
und soziale Entwicklung</t>
    </r>
  </si>
  <si>
    <r>
      <t>Schulischer Lernort</t>
    </r>
    <r>
      <rPr>
        <vertAlign val="superscript"/>
        <sz val="10"/>
        <rFont val="Arial"/>
        <family val="2"/>
      </rPr>
      <t>1)</t>
    </r>
    <r>
      <rPr>
        <sz val="10"/>
        <rFont val="Arial"/>
        <family val="2"/>
      </rPr>
      <t xml:space="preserve">
</t>
    </r>
    <r>
      <rPr>
        <b/>
        <sz val="10"/>
        <rFont val="Arial"/>
        <family val="2"/>
      </rPr>
      <t>Schule an der Beckstraße</t>
    </r>
    <r>
      <rPr>
        <sz val="10"/>
        <rFont val="Arial"/>
        <family val="2"/>
      </rPr>
      <t xml:space="preserve">
der Stadt Münster</t>
    </r>
  </si>
  <si>
    <t>Jahrgänge 1 - 10</t>
  </si>
  <si>
    <t>2)</t>
  </si>
  <si>
    <r>
      <rPr>
        <vertAlign val="superscript"/>
        <sz val="10"/>
        <rFont val="Arial"/>
        <family val="2"/>
      </rPr>
      <t>2)</t>
    </r>
    <r>
      <rPr>
        <sz val="10"/>
        <rFont val="Arial"/>
        <family val="2"/>
      </rPr>
      <t>Der Unterricht wird jahrgangsübergreifend in Lerngruppen erteilt.</t>
    </r>
  </si>
  <si>
    <r>
      <t>Kompass-Schule
Schulischer Lernort der Stadt Münster</t>
    </r>
    <r>
      <rPr>
        <vertAlign val="superscript"/>
        <sz val="10"/>
        <rFont val="Arial"/>
        <family val="2"/>
      </rPr>
      <t>1)</t>
    </r>
  </si>
  <si>
    <t>2021/2022</t>
  </si>
  <si>
    <t xml:space="preserve">1)Der Unterricht wird durchgängig bzw. teilweise jahrgangsübergreifend erteilt. </t>
  </si>
  <si>
    <t>1.3.1    Städtische Förderschulen - Schüler/innen- und Klassenzahlen ab dem  Schuljahr 2010/2011</t>
  </si>
  <si>
    <t xml:space="preserve">Ab dem Schuljahr 2021/2022 wird ein Rundungsverfahren angewendet, um Rückschlüsse auf Einzelpersonen auszuschließen. </t>
  </si>
  <si>
    <t>Es wird auf ein Vielfaches von 3 auf- oder abgerundet. Die gerundeten Gesamtsummen können von der Summe der gerundeten Werte abweichen.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</si>
</sst>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D_M_-;\-* #,##0.00\ _D_M_-;_-* &quot;-&quot;??\ _D_M_-;_-@_-"/>
    <numFmt numFmtId="165" formatCode="###\ ###\ ;\-###\ ###\ ;\-\ "/>
  </numFmts>
  <fonts count="1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b/>
      <i/>
      <sz val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2" fillId="0" borderId="0"/>
  </cellStyleXfs>
  <cellXfs count="215">
    <xf numFmtId="0" fontId="0" fillId="0" borderId="0" xfId="0"/>
    <xf numFmtId="2" fontId="0" fillId="0" borderId="2" xfId="0" applyNumberForma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3" fillId="0" borderId="0" xfId="0" applyFont="1" applyFill="1" applyAlignment="1">
      <alignment vertical="center"/>
    </xf>
    <xf numFmtId="0" fontId="0" fillId="0" borderId="15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16" xfId="0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left" vertical="center" wrapText="1"/>
    </xf>
    <xf numFmtId="2" fontId="0" fillId="0" borderId="19" xfId="0" applyNumberFormat="1" applyFill="1" applyBorder="1" applyAlignment="1">
      <alignment horizontal="center" vertical="center" wrapText="1"/>
    </xf>
    <xf numFmtId="2" fontId="0" fillId="0" borderId="0" xfId="0" applyNumberFormat="1" applyFill="1" applyBorder="1" applyAlignment="1">
      <alignment horizontal="center" vertical="center" wrapText="1"/>
    </xf>
    <xf numFmtId="2" fontId="0" fillId="0" borderId="20" xfId="0" applyNumberForma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2" fontId="0" fillId="0" borderId="21" xfId="0" applyNumberFormat="1" applyFill="1" applyBorder="1" applyAlignment="1">
      <alignment horizontal="center" vertical="center" wrapText="1"/>
    </xf>
    <xf numFmtId="2" fontId="0" fillId="0" borderId="3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2" fontId="0" fillId="0" borderId="2" xfId="0" applyNumberFormat="1" applyFill="1" applyBorder="1" applyAlignment="1">
      <alignment horizontal="center" vertical="center"/>
    </xf>
    <xf numFmtId="2" fontId="0" fillId="0" borderId="21" xfId="0" applyNumberFormat="1" applyFill="1" applyBorder="1" applyAlignment="1">
      <alignment horizontal="center" vertical="center"/>
    </xf>
    <xf numFmtId="2" fontId="0" fillId="0" borderId="3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2" fontId="7" fillId="0" borderId="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4" fontId="0" fillId="0" borderId="0" xfId="0" applyNumberFormat="1" applyFill="1" applyBorder="1" applyAlignment="1">
      <alignment horizontal="center" vertical="center" wrapText="1"/>
    </xf>
    <xf numFmtId="4" fontId="0" fillId="0" borderId="20" xfId="0" applyNumberFormat="1" applyFill="1" applyBorder="1" applyAlignment="1">
      <alignment horizontal="center" vertical="center" wrapText="1"/>
    </xf>
    <xf numFmtId="4" fontId="0" fillId="0" borderId="21" xfId="0" applyNumberFormat="1" applyFill="1" applyBorder="1" applyAlignment="1">
      <alignment horizontal="center" vertical="center" wrapText="1"/>
    </xf>
    <xf numFmtId="4" fontId="0" fillId="0" borderId="3" xfId="0" applyNumberFormat="1" applyFill="1" applyBorder="1" applyAlignment="1">
      <alignment horizontal="center" vertical="center" wrapText="1"/>
    </xf>
    <xf numFmtId="4" fontId="0" fillId="0" borderId="21" xfId="0" applyNumberFormat="1" applyFill="1" applyBorder="1" applyAlignment="1">
      <alignment horizontal="center" vertical="center"/>
    </xf>
    <xf numFmtId="4" fontId="0" fillId="0" borderId="3" xfId="0" applyNumberFormat="1" applyFill="1" applyBorder="1" applyAlignment="1">
      <alignment horizontal="center" vertical="center"/>
    </xf>
    <xf numFmtId="3" fontId="3" fillId="0" borderId="11" xfId="0" applyNumberFormat="1" applyFont="1" applyFill="1" applyBorder="1" applyAlignment="1">
      <alignment horizontal="left" vertical="center"/>
    </xf>
    <xf numFmtId="0" fontId="3" fillId="0" borderId="8" xfId="0" applyFont="1" applyFill="1" applyBorder="1" applyAlignment="1">
      <alignment vertical="center" wrapText="1"/>
    </xf>
    <xf numFmtId="3" fontId="3" fillId="0" borderId="11" xfId="0" applyNumberFormat="1" applyFont="1" applyFill="1" applyBorder="1" applyAlignment="1">
      <alignment horizontal="center" vertical="center"/>
    </xf>
    <xf numFmtId="3" fontId="3" fillId="0" borderId="22" xfId="0" applyNumberFormat="1" applyFont="1" applyFill="1" applyBorder="1" applyAlignment="1">
      <alignment horizontal="center" vertical="center"/>
    </xf>
    <xf numFmtId="2" fontId="3" fillId="0" borderId="17" xfId="0" applyNumberFormat="1" applyFont="1" applyFill="1" applyBorder="1" applyAlignment="1">
      <alignment horizontal="center" vertical="center"/>
    </xf>
    <xf numFmtId="3" fontId="3" fillId="0" borderId="5" xfId="0" applyNumberFormat="1" applyFont="1" applyFill="1" applyBorder="1" applyAlignment="1">
      <alignment horizontal="center" vertical="center"/>
    </xf>
    <xf numFmtId="4" fontId="3" fillId="0" borderId="17" xfId="0" applyNumberFormat="1" applyFont="1" applyFill="1" applyBorder="1" applyAlignment="1">
      <alignment horizontal="center" vertical="center"/>
    </xf>
    <xf numFmtId="4" fontId="3" fillId="0" borderId="8" xfId="0" applyNumberFormat="1" applyFont="1" applyFill="1" applyBorder="1" applyAlignment="1">
      <alignment horizontal="center" vertical="center"/>
    </xf>
    <xf numFmtId="2" fontId="3" fillId="0" borderId="8" xfId="0" applyNumberFormat="1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4" fontId="0" fillId="0" borderId="23" xfId="0" applyNumberForma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 wrapText="1"/>
    </xf>
    <xf numFmtId="0" fontId="0" fillId="0" borderId="27" xfId="0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4" fillId="0" borderId="0" xfId="0" applyFont="1" applyFill="1" applyAlignment="1">
      <alignment horizontal="left"/>
    </xf>
    <xf numFmtId="165" fontId="2" fillId="0" borderId="1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/>
    </xf>
    <xf numFmtId="0" fontId="3" fillId="0" borderId="1" xfId="0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left"/>
    </xf>
    <xf numFmtId="165" fontId="3" fillId="0" borderId="41" xfId="0" applyNumberFormat="1" applyFont="1" applyFill="1" applyBorder="1" applyAlignment="1">
      <alignment horizontal="center" vertical="center"/>
    </xf>
    <xf numFmtId="165" fontId="1" fillId="0" borderId="41" xfId="0" applyNumberFormat="1" applyFont="1" applyFill="1" applyBorder="1" applyAlignment="1">
      <alignment horizontal="center" vertical="center"/>
    </xf>
    <xf numFmtId="165" fontId="2" fillId="0" borderId="41" xfId="0" applyNumberFormat="1" applyFont="1" applyFill="1" applyBorder="1" applyAlignment="1">
      <alignment horizontal="center" vertical="center"/>
    </xf>
    <xf numFmtId="3" fontId="3" fillId="0" borderId="4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65" fontId="1" fillId="0" borderId="44" xfId="0" applyNumberFormat="1" applyFont="1" applyFill="1" applyBorder="1" applyAlignment="1">
      <alignment horizontal="center" vertical="center"/>
    </xf>
    <xf numFmtId="3" fontId="3" fillId="0" borderId="45" xfId="0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3" fontId="2" fillId="0" borderId="1" xfId="0" applyNumberFormat="1" applyFont="1" applyFill="1" applyBorder="1" applyAlignment="1">
      <alignment horizontal="center"/>
    </xf>
    <xf numFmtId="0" fontId="2" fillId="0" borderId="1" xfId="1" applyNumberFormat="1" applyFont="1" applyFill="1" applyBorder="1" applyAlignment="1" applyProtection="1">
      <alignment wrapText="1"/>
      <protection locked="0"/>
    </xf>
    <xf numFmtId="0" fontId="2" fillId="0" borderId="1" xfId="0" applyFont="1" applyFill="1" applyBorder="1"/>
    <xf numFmtId="165" fontId="2" fillId="0" borderId="1" xfId="0" applyNumberFormat="1" applyFont="1" applyFill="1" applyBorder="1" applyAlignment="1">
      <alignment horizontal="center"/>
    </xf>
    <xf numFmtId="0" fontId="2" fillId="0" borderId="1" xfId="1" applyNumberFormat="1" applyFont="1" applyFill="1" applyBorder="1" applyAlignment="1" applyProtection="1">
      <alignment vertical="center" wrapText="1"/>
      <protection locked="0"/>
    </xf>
    <xf numFmtId="0" fontId="3" fillId="0" borderId="1" xfId="1" applyNumberFormat="1" applyFont="1" applyFill="1" applyBorder="1" applyAlignment="1" applyProtection="1">
      <alignment vertical="center" wrapText="1"/>
      <protection locked="0"/>
    </xf>
    <xf numFmtId="0" fontId="1" fillId="0" borderId="1" xfId="0" applyFont="1" applyFill="1" applyBorder="1" applyAlignment="1">
      <alignment vertical="center" wrapText="1"/>
    </xf>
    <xf numFmtId="0" fontId="0" fillId="0" borderId="1" xfId="0" applyFill="1" applyBorder="1"/>
    <xf numFmtId="165" fontId="3" fillId="0" borderId="12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  <xf numFmtId="165" fontId="1" fillId="0" borderId="2" xfId="0" applyNumberFormat="1" applyFont="1" applyFill="1" applyBorder="1" applyAlignment="1">
      <alignment horizontal="center" vertical="center"/>
    </xf>
    <xf numFmtId="3" fontId="3" fillId="0" borderId="12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0" fontId="13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2" fillId="0" borderId="2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1" fillId="0" borderId="44" xfId="0" applyFont="1" applyFill="1" applyBorder="1" applyAlignment="1">
      <alignment horizontal="center" vertical="center" wrapText="1"/>
    </xf>
    <xf numFmtId="0" fontId="1" fillId="0" borderId="46" xfId="0" applyFont="1" applyFill="1" applyBorder="1" applyAlignment="1">
      <alignment horizontal="center" vertical="center" wrapText="1"/>
    </xf>
    <xf numFmtId="0" fontId="1" fillId="0" borderId="45" xfId="0" applyFont="1" applyFill="1" applyBorder="1" applyAlignment="1">
      <alignment horizontal="center" vertical="center" wrapText="1"/>
    </xf>
    <xf numFmtId="0" fontId="1" fillId="0" borderId="47" xfId="0" applyFont="1" applyFill="1" applyBorder="1" applyAlignment="1">
      <alignment horizontal="center" vertical="center" wrapText="1"/>
    </xf>
    <xf numFmtId="0" fontId="1" fillId="0" borderId="41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42" xfId="0" applyFont="1" applyFill="1" applyBorder="1" applyAlignment="1">
      <alignment horizontal="center" vertical="center"/>
    </xf>
    <xf numFmtId="165" fontId="3" fillId="0" borderId="38" xfId="0" applyNumberFormat="1" applyFont="1" applyFill="1" applyBorder="1" applyAlignment="1">
      <alignment horizontal="center" vertical="center"/>
    </xf>
    <xf numFmtId="165" fontId="3" fillId="0" borderId="39" xfId="0" applyNumberFormat="1" applyFont="1" applyFill="1" applyBorder="1" applyAlignment="1">
      <alignment horizontal="center" vertical="center"/>
    </xf>
    <xf numFmtId="165" fontId="3" fillId="0" borderId="40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/>
    </xf>
    <xf numFmtId="165" fontId="1" fillId="0" borderId="2" xfId="0" applyNumberFormat="1" applyFont="1" applyFill="1" applyBorder="1" applyAlignment="1">
      <alignment horizontal="center" vertical="center"/>
    </xf>
    <xf numFmtId="3" fontId="3" fillId="0" borderId="12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5" fontId="3" fillId="0" borderId="37" xfId="0" applyNumberFormat="1" applyFont="1" applyFill="1" applyBorder="1" applyAlignment="1">
      <alignment horizontal="center" vertical="center"/>
    </xf>
    <xf numFmtId="165" fontId="3" fillId="0" borderId="12" xfId="0" applyNumberFormat="1" applyFont="1" applyFill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0" fontId="1" fillId="0" borderId="1" xfId="2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 vertical="center" wrapText="1"/>
    </xf>
    <xf numFmtId="0" fontId="1" fillId="0" borderId="41" xfId="0" applyFont="1" applyFill="1" applyBorder="1" applyAlignment="1">
      <alignment horizontal="center" vertical="center" wrapText="1"/>
    </xf>
    <xf numFmtId="0" fontId="1" fillId="0" borderId="43" xfId="0" applyFont="1" applyFill="1" applyBorder="1" applyAlignment="1">
      <alignment horizontal="center" vertical="center" wrapText="1"/>
    </xf>
    <xf numFmtId="0" fontId="1" fillId="0" borderId="42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3" fontId="0" fillId="0" borderId="13" xfId="0" applyNumberFormat="1" applyFill="1" applyBorder="1" applyAlignment="1">
      <alignment horizontal="center" vertical="center"/>
    </xf>
    <xf numFmtId="3" fontId="0" fillId="0" borderId="15" xfId="0" applyNumberFormat="1" applyFill="1" applyBorder="1" applyAlignment="1">
      <alignment horizontal="center" vertical="center"/>
    </xf>
    <xf numFmtId="3" fontId="0" fillId="0" borderId="33" xfId="0" applyNumberForma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21" xfId="0" applyNumberFormat="1" applyFont="1" applyFill="1" applyBorder="1" applyAlignment="1">
      <alignment horizontal="center" vertical="center"/>
    </xf>
    <xf numFmtId="49" fontId="2" fillId="0" borderId="34" xfId="0" applyNumberFormat="1" applyFont="1" applyFill="1" applyBorder="1" applyAlignment="1">
      <alignment horizontal="center" vertical="center"/>
    </xf>
    <xf numFmtId="3" fontId="0" fillId="0" borderId="19" xfId="0" applyNumberFormat="1" applyFill="1" applyBorder="1" applyAlignment="1">
      <alignment horizontal="center" vertical="center" wrapText="1"/>
    </xf>
    <xf numFmtId="3" fontId="0" fillId="0" borderId="28" xfId="0" applyNumberFormat="1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 wrapText="1"/>
    </xf>
    <xf numFmtId="0" fontId="0" fillId="0" borderId="28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34" xfId="0" applyFill="1" applyBorder="1" applyAlignment="1">
      <alignment horizontal="center" vertical="center" wrapText="1"/>
    </xf>
    <xf numFmtId="0" fontId="0" fillId="0" borderId="30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33" xfId="0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49" fontId="3" fillId="0" borderId="14" xfId="0" applyNumberFormat="1" applyFont="1" applyFill="1" applyBorder="1" applyAlignment="1">
      <alignment horizontal="center" vertical="center"/>
    </xf>
    <xf numFmtId="49" fontId="3" fillId="0" borderId="24" xfId="0" applyNumberFormat="1" applyFont="1" applyFill="1" applyBorder="1" applyAlignment="1">
      <alignment horizontal="center" vertical="center"/>
    </xf>
    <xf numFmtId="49" fontId="0" fillId="0" borderId="25" xfId="0" applyNumberForma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</cellXfs>
  <cellStyles count="3">
    <cellStyle name="Komma" xfId="1" builtinId="3"/>
    <cellStyle name="Standard" xfId="0" builtinId="0"/>
    <cellStyle name="Standard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160"/>
  <sheetViews>
    <sheetView tabSelected="1" workbookViewId="0">
      <selection activeCell="C146" sqref="C146"/>
    </sheetView>
  </sheetViews>
  <sheetFormatPr baseColWidth="10" defaultColWidth="14.85546875" defaultRowHeight="24.95" customHeight="1" x14ac:dyDescent="0.2"/>
  <cols>
    <col min="1" max="1" width="3.7109375" style="71" customWidth="1"/>
    <col min="2" max="2" width="9.5703125" style="71" bestFit="1" customWidth="1"/>
    <col min="3" max="3" width="30.28515625" style="72" customWidth="1"/>
    <col min="4" max="4" width="8.7109375" style="73" bestFit="1" customWidth="1"/>
    <col min="5" max="5" width="8.7109375" style="71" bestFit="1" customWidth="1"/>
    <col min="6" max="6" width="4.7109375" style="73" customWidth="1"/>
    <col min="7" max="7" width="4.140625" style="71" customWidth="1"/>
    <col min="8" max="8" width="4.7109375" style="73" customWidth="1"/>
    <col min="9" max="9" width="3.7109375" style="71" customWidth="1"/>
    <col min="10" max="10" width="4.5703125" style="71" customWidth="1"/>
    <col min="11" max="11" width="3.7109375" style="71" customWidth="1"/>
    <col min="12" max="12" width="4.7109375" style="73" customWidth="1"/>
    <col min="13" max="13" width="3.7109375" style="71" customWidth="1"/>
    <col min="14" max="14" width="4.7109375" style="73" customWidth="1"/>
    <col min="15" max="15" width="3.7109375" style="71" customWidth="1"/>
    <col min="16" max="17" width="4.7109375" style="71" customWidth="1"/>
    <col min="18" max="18" width="4.7109375" style="73" customWidth="1"/>
    <col min="19" max="19" width="3.85546875" style="71" customWidth="1"/>
    <col min="20" max="20" width="4.7109375" style="73" customWidth="1"/>
    <col min="21" max="21" width="4.140625" style="71" customWidth="1"/>
    <col min="22" max="22" width="4.7109375" style="73" customWidth="1"/>
    <col min="23" max="23" width="4.28515625" style="71" customWidth="1"/>
    <col min="24" max="24" width="4.7109375" style="73" customWidth="1"/>
    <col min="25" max="25" width="4" style="71" customWidth="1"/>
    <col min="26" max="26" width="4.7109375" style="73" customWidth="1"/>
    <col min="27" max="27" width="4.140625" style="71" customWidth="1"/>
    <col min="28" max="28" width="4.7109375" style="73" customWidth="1"/>
    <col min="29" max="29" width="4.140625" style="71" customWidth="1"/>
    <col min="30" max="30" width="5.140625" style="71" bestFit="1" customWidth="1"/>
    <col min="31" max="31" width="4.7109375" style="71" customWidth="1"/>
    <col min="32" max="32" width="5.5703125" style="73" customWidth="1"/>
    <col min="33" max="33" width="5.28515625" style="71" customWidth="1"/>
    <col min="34" max="34" width="8.7109375" style="73" bestFit="1" customWidth="1"/>
    <col min="35" max="35" width="8.7109375" style="71" bestFit="1" customWidth="1"/>
    <col min="36" max="36" width="5.42578125" style="73" customWidth="1"/>
    <col min="37" max="38" width="4.7109375" style="71" customWidth="1"/>
    <col min="39" max="39" width="6.28515625" style="71" customWidth="1"/>
    <col min="40" max="16384" width="14.85546875" style="74"/>
  </cols>
  <sheetData>
    <row r="1" spans="1:39" s="70" customFormat="1" ht="15.75" customHeight="1" x14ac:dyDescent="0.25">
      <c r="A1" s="70" t="s">
        <v>116</v>
      </c>
    </row>
    <row r="2" spans="1:39" ht="15" customHeight="1" x14ac:dyDescent="0.25">
      <c r="A2" s="70" t="s">
        <v>127</v>
      </c>
    </row>
    <row r="3" spans="1:39" ht="15" customHeight="1" x14ac:dyDescent="0.25">
      <c r="A3" s="70"/>
    </row>
    <row r="4" spans="1:39" s="133" customFormat="1" ht="15" customHeight="1" x14ac:dyDescent="0.2">
      <c r="A4" s="131" t="s">
        <v>128</v>
      </c>
      <c r="B4" s="132"/>
      <c r="C4" s="8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2"/>
      <c r="AG4" s="132"/>
      <c r="AH4" s="132"/>
      <c r="AI4" s="132"/>
      <c r="AJ4" s="132"/>
      <c r="AK4" s="132"/>
      <c r="AL4" s="132"/>
      <c r="AM4" s="132"/>
    </row>
    <row r="5" spans="1:39" s="133" customFormat="1" ht="15" customHeight="1" x14ac:dyDescent="0.2">
      <c r="A5" s="131" t="s">
        <v>129</v>
      </c>
      <c r="B5" s="132"/>
      <c r="C5" s="8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  <c r="W5" s="132"/>
      <c r="X5" s="132"/>
      <c r="Y5" s="132"/>
      <c r="Z5" s="132"/>
      <c r="AA5" s="132"/>
      <c r="AB5" s="132"/>
      <c r="AC5" s="132"/>
      <c r="AD5" s="132"/>
      <c r="AE5" s="132"/>
      <c r="AF5" s="132"/>
      <c r="AG5" s="132"/>
      <c r="AH5" s="132"/>
      <c r="AI5" s="132"/>
      <c r="AJ5" s="132"/>
      <c r="AK5" s="132"/>
      <c r="AL5" s="132"/>
      <c r="AM5" s="132"/>
    </row>
    <row r="6" spans="1:39" ht="15" customHeight="1" x14ac:dyDescent="0.2">
      <c r="A6" s="72"/>
    </row>
    <row r="7" spans="1:39" s="76" customFormat="1" ht="30" customHeight="1" x14ac:dyDescent="0.2">
      <c r="A7" s="163" t="s">
        <v>21</v>
      </c>
      <c r="B7" s="162" t="s">
        <v>8</v>
      </c>
      <c r="C7" s="161" t="s">
        <v>19</v>
      </c>
      <c r="D7" s="134" t="s">
        <v>36</v>
      </c>
      <c r="E7" s="135"/>
      <c r="F7" s="146" t="s">
        <v>36</v>
      </c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66"/>
      <c r="R7" s="171" t="s">
        <v>37</v>
      </c>
      <c r="S7" s="162"/>
      <c r="T7" s="162"/>
      <c r="U7" s="162"/>
      <c r="V7" s="162"/>
      <c r="W7" s="162"/>
      <c r="X7" s="162"/>
      <c r="Y7" s="162"/>
      <c r="Z7" s="162"/>
      <c r="AA7" s="162"/>
      <c r="AB7" s="162"/>
      <c r="AC7" s="162"/>
      <c r="AD7" s="162"/>
      <c r="AE7" s="134"/>
      <c r="AF7" s="165" t="s">
        <v>86</v>
      </c>
      <c r="AG7" s="153"/>
      <c r="AH7" s="153"/>
      <c r="AI7" s="153"/>
      <c r="AJ7" s="153"/>
      <c r="AK7" s="153"/>
      <c r="AL7" s="154" t="s">
        <v>0</v>
      </c>
      <c r="AM7" s="75"/>
    </row>
    <row r="8" spans="1:39" s="76" customFormat="1" ht="30" customHeight="1" x14ac:dyDescent="0.2">
      <c r="A8" s="164"/>
      <c r="B8" s="162"/>
      <c r="C8" s="154"/>
      <c r="D8" s="162" t="s">
        <v>33</v>
      </c>
      <c r="E8" s="162"/>
      <c r="F8" s="146" t="s">
        <v>112</v>
      </c>
      <c r="G8" s="146"/>
      <c r="H8" s="146"/>
      <c r="I8" s="146"/>
      <c r="J8" s="146"/>
      <c r="K8" s="146"/>
      <c r="L8" s="146" t="s">
        <v>91</v>
      </c>
      <c r="M8" s="146"/>
      <c r="N8" s="146" t="s">
        <v>92</v>
      </c>
      <c r="O8" s="146"/>
      <c r="P8" s="146" t="s">
        <v>14</v>
      </c>
      <c r="Q8" s="166"/>
      <c r="R8" s="173" t="s">
        <v>93</v>
      </c>
      <c r="S8" s="174"/>
      <c r="T8" s="146" t="s">
        <v>94</v>
      </c>
      <c r="U8" s="146"/>
      <c r="V8" s="146" t="s">
        <v>95</v>
      </c>
      <c r="W8" s="146"/>
      <c r="X8" s="146" t="s">
        <v>96</v>
      </c>
      <c r="Y8" s="146"/>
      <c r="Z8" s="146" t="s">
        <v>97</v>
      </c>
      <c r="AA8" s="146"/>
      <c r="AB8" s="146" t="s">
        <v>98</v>
      </c>
      <c r="AC8" s="146"/>
      <c r="AD8" s="146" t="s">
        <v>14</v>
      </c>
      <c r="AE8" s="166"/>
      <c r="AF8" s="167" t="s">
        <v>14</v>
      </c>
      <c r="AG8" s="168"/>
      <c r="AH8" s="136" t="s">
        <v>87</v>
      </c>
      <c r="AI8" s="137"/>
      <c r="AJ8" s="146" t="s">
        <v>88</v>
      </c>
      <c r="AK8" s="146"/>
      <c r="AL8" s="154"/>
      <c r="AM8" s="75"/>
    </row>
    <row r="9" spans="1:39" s="76" customFormat="1" ht="30" customHeight="1" x14ac:dyDescent="0.2">
      <c r="A9" s="164"/>
      <c r="B9" s="162"/>
      <c r="C9" s="154"/>
      <c r="D9" s="125"/>
      <c r="E9" s="125"/>
      <c r="F9" s="146">
        <v>1</v>
      </c>
      <c r="G9" s="146"/>
      <c r="H9" s="146">
        <v>2</v>
      </c>
      <c r="I9" s="146"/>
      <c r="J9" s="162">
        <v>3</v>
      </c>
      <c r="K9" s="162"/>
      <c r="L9" s="146"/>
      <c r="M9" s="146"/>
      <c r="N9" s="146"/>
      <c r="O9" s="146"/>
      <c r="P9" s="146"/>
      <c r="Q9" s="166"/>
      <c r="R9" s="175"/>
      <c r="S9" s="176"/>
      <c r="T9" s="146"/>
      <c r="U9" s="146"/>
      <c r="V9" s="146"/>
      <c r="W9" s="146"/>
      <c r="X9" s="146"/>
      <c r="Y9" s="146"/>
      <c r="Z9" s="146"/>
      <c r="AA9" s="146"/>
      <c r="AB9" s="146"/>
      <c r="AC9" s="146"/>
      <c r="AD9" s="146"/>
      <c r="AE9" s="166"/>
      <c r="AF9" s="169"/>
      <c r="AG9" s="170"/>
      <c r="AH9" s="138"/>
      <c r="AI9" s="139"/>
      <c r="AJ9" s="146"/>
      <c r="AK9" s="146"/>
      <c r="AL9" s="154"/>
      <c r="AM9" s="75"/>
    </row>
    <row r="10" spans="1:39" s="76" customFormat="1" ht="30" customHeight="1" x14ac:dyDescent="0.2">
      <c r="A10" s="164"/>
      <c r="B10" s="162"/>
      <c r="C10" s="154"/>
      <c r="D10" s="83" t="s">
        <v>1</v>
      </c>
      <c r="E10" s="120" t="s">
        <v>3</v>
      </c>
      <c r="F10" s="83" t="s">
        <v>2</v>
      </c>
      <c r="G10" s="127" t="s">
        <v>3</v>
      </c>
      <c r="H10" s="83" t="s">
        <v>2</v>
      </c>
      <c r="I10" s="120" t="s">
        <v>3</v>
      </c>
      <c r="J10" s="83" t="s">
        <v>2</v>
      </c>
      <c r="K10" s="120" t="s">
        <v>3</v>
      </c>
      <c r="L10" s="83" t="s">
        <v>1</v>
      </c>
      <c r="M10" s="120" t="s">
        <v>3</v>
      </c>
      <c r="N10" s="83" t="s">
        <v>1</v>
      </c>
      <c r="O10" s="120" t="s">
        <v>3</v>
      </c>
      <c r="P10" s="83" t="s">
        <v>2</v>
      </c>
      <c r="Q10" s="97" t="s">
        <v>3</v>
      </c>
      <c r="R10" s="98" t="s">
        <v>1</v>
      </c>
      <c r="S10" s="120" t="s">
        <v>3</v>
      </c>
      <c r="T10" s="83" t="s">
        <v>1</v>
      </c>
      <c r="U10" s="120" t="s">
        <v>3</v>
      </c>
      <c r="V10" s="83" t="s">
        <v>1</v>
      </c>
      <c r="W10" s="120" t="s">
        <v>3</v>
      </c>
      <c r="X10" s="83" t="s">
        <v>1</v>
      </c>
      <c r="Y10" s="120" t="s">
        <v>3</v>
      </c>
      <c r="Z10" s="83" t="s">
        <v>1</v>
      </c>
      <c r="AA10" s="120" t="s">
        <v>3</v>
      </c>
      <c r="AB10" s="83" t="s">
        <v>1</v>
      </c>
      <c r="AC10" s="120" t="s">
        <v>3</v>
      </c>
      <c r="AD10" s="83" t="s">
        <v>2</v>
      </c>
      <c r="AE10" s="97" t="s">
        <v>3</v>
      </c>
      <c r="AF10" s="98" t="s">
        <v>2</v>
      </c>
      <c r="AG10" s="127" t="s">
        <v>3</v>
      </c>
      <c r="AH10" s="83" t="s">
        <v>2</v>
      </c>
      <c r="AI10" s="127" t="s">
        <v>3</v>
      </c>
      <c r="AJ10" s="83" t="s">
        <v>2</v>
      </c>
      <c r="AK10" s="127" t="s">
        <v>3</v>
      </c>
      <c r="AL10" s="154"/>
      <c r="AM10" s="75"/>
    </row>
    <row r="11" spans="1:39" s="78" customFormat="1" ht="12.75" x14ac:dyDescent="0.2">
      <c r="A11" s="81">
        <v>1</v>
      </c>
      <c r="B11" s="80">
        <v>2</v>
      </c>
      <c r="C11" s="81">
        <v>2</v>
      </c>
      <c r="D11" s="81">
        <v>3</v>
      </c>
      <c r="E11" s="81">
        <v>4</v>
      </c>
      <c r="F11" s="81">
        <v>3</v>
      </c>
      <c r="G11" s="81">
        <f>F11+1</f>
        <v>4</v>
      </c>
      <c r="H11" s="81">
        <v>5</v>
      </c>
      <c r="I11" s="81">
        <f>H11+1</f>
        <v>6</v>
      </c>
      <c r="J11" s="81">
        <v>7</v>
      </c>
      <c r="K11" s="81">
        <v>8</v>
      </c>
      <c r="L11" s="81">
        <v>9</v>
      </c>
      <c r="M11" s="81">
        <v>10</v>
      </c>
      <c r="N11" s="81">
        <v>11</v>
      </c>
      <c r="O11" s="81">
        <v>12</v>
      </c>
      <c r="P11" s="81">
        <v>13</v>
      </c>
      <c r="Q11" s="99">
        <v>14</v>
      </c>
      <c r="R11" s="100">
        <v>15</v>
      </c>
      <c r="S11" s="81">
        <v>16</v>
      </c>
      <c r="T11" s="81">
        <v>17</v>
      </c>
      <c r="U11" s="81">
        <v>18</v>
      </c>
      <c r="V11" s="81">
        <v>19</v>
      </c>
      <c r="W11" s="81">
        <v>20</v>
      </c>
      <c r="X11" s="81">
        <v>21</v>
      </c>
      <c r="Y11" s="81">
        <v>22</v>
      </c>
      <c r="Z11" s="81">
        <v>23</v>
      </c>
      <c r="AA11" s="81">
        <v>24</v>
      </c>
      <c r="AB11" s="81">
        <v>25</v>
      </c>
      <c r="AC11" s="81">
        <v>26</v>
      </c>
      <c r="AD11" s="81">
        <v>27</v>
      </c>
      <c r="AE11" s="99">
        <v>28</v>
      </c>
      <c r="AF11" s="100">
        <v>29</v>
      </c>
      <c r="AG11" s="81">
        <v>30</v>
      </c>
      <c r="AH11" s="80">
        <v>38</v>
      </c>
      <c r="AI11" s="80">
        <v>39</v>
      </c>
      <c r="AJ11" s="80">
        <v>31</v>
      </c>
      <c r="AK11" s="80">
        <v>32</v>
      </c>
      <c r="AL11" s="81">
        <v>33</v>
      </c>
      <c r="AM11" s="77"/>
    </row>
    <row r="12" spans="1:39" ht="39.75" x14ac:dyDescent="0.2">
      <c r="A12" s="129">
        <v>1</v>
      </c>
      <c r="B12" s="129" t="s">
        <v>53</v>
      </c>
      <c r="C12" s="109" t="s">
        <v>20</v>
      </c>
      <c r="D12" s="128"/>
      <c r="E12" s="129"/>
      <c r="F12" s="128">
        <f>8</f>
        <v>8</v>
      </c>
      <c r="G12" s="129">
        <f>5</f>
        <v>5</v>
      </c>
      <c r="H12" s="128">
        <f>6+4</f>
        <v>10</v>
      </c>
      <c r="I12" s="129">
        <f>2+1</f>
        <v>3</v>
      </c>
      <c r="J12" s="129"/>
      <c r="K12" s="129"/>
      <c r="L12" s="128">
        <f>10+4</f>
        <v>14</v>
      </c>
      <c r="M12" s="129">
        <f>7+1</f>
        <v>8</v>
      </c>
      <c r="N12" s="128">
        <f>10+10+1</f>
        <v>21</v>
      </c>
      <c r="O12" s="129">
        <f>4+3+1</f>
        <v>8</v>
      </c>
      <c r="P12" s="129"/>
      <c r="Q12" s="129"/>
      <c r="R12" s="128">
        <f>1+2+9+10+4+1</f>
        <v>27</v>
      </c>
      <c r="S12" s="129">
        <f>0+0+5+4+1+0</f>
        <v>10</v>
      </c>
      <c r="T12" s="128">
        <f>5+4+6+9+1</f>
        <v>25</v>
      </c>
      <c r="U12" s="129">
        <f>3+0+4+4+1</f>
        <v>12</v>
      </c>
      <c r="V12" s="128">
        <f>5+3+8+3+2</f>
        <v>21</v>
      </c>
      <c r="W12" s="129">
        <f>2+3+3+1+2</f>
        <v>11</v>
      </c>
      <c r="X12" s="128">
        <f>2+7+10+10</f>
        <v>29</v>
      </c>
      <c r="Y12" s="129">
        <f>2+5+5+5</f>
        <v>17</v>
      </c>
      <c r="Z12" s="128">
        <f>2+4+11+7+1</f>
        <v>25</v>
      </c>
      <c r="AA12" s="129">
        <f>1+3+6+6+0</f>
        <v>16</v>
      </c>
      <c r="AB12" s="128">
        <f>4+4+16</f>
        <v>24</v>
      </c>
      <c r="AC12" s="129">
        <f>2+2+7</f>
        <v>11</v>
      </c>
      <c r="AD12" s="129"/>
      <c r="AE12" s="129"/>
      <c r="AF12" s="106">
        <f>F12+H12+L12+N12+R12+T12+V12+X12+Z12+AB12</f>
        <v>204</v>
      </c>
      <c r="AG12" s="129">
        <f t="shared" ref="AG12:AG21" si="0">E12+G12+I12+M12+O12+S12+U12+W12+Y12+AA12+AC12</f>
        <v>101</v>
      </c>
      <c r="AH12" s="128">
        <v>2</v>
      </c>
      <c r="AI12" s="129">
        <v>2</v>
      </c>
      <c r="AJ12" s="128">
        <v>45</v>
      </c>
      <c r="AK12" s="129">
        <v>25</v>
      </c>
      <c r="AL12" s="129">
        <v>16</v>
      </c>
      <c r="AM12" s="74"/>
    </row>
    <row r="13" spans="1:39" ht="39.75" x14ac:dyDescent="0.2">
      <c r="A13" s="129">
        <v>2</v>
      </c>
      <c r="B13" s="129" t="s">
        <v>53</v>
      </c>
      <c r="C13" s="111" t="s">
        <v>54</v>
      </c>
      <c r="D13" s="128"/>
      <c r="E13" s="129"/>
      <c r="F13" s="128">
        <v>9</v>
      </c>
      <c r="G13" s="129">
        <v>6</v>
      </c>
      <c r="H13" s="128">
        <v>10</v>
      </c>
      <c r="I13" s="129">
        <v>4</v>
      </c>
      <c r="J13" s="129"/>
      <c r="K13" s="129"/>
      <c r="L13" s="128">
        <v>9</v>
      </c>
      <c r="M13" s="129">
        <v>5</v>
      </c>
      <c r="N13" s="128">
        <v>10</v>
      </c>
      <c r="O13" s="129">
        <v>4</v>
      </c>
      <c r="P13" s="129"/>
      <c r="Q13" s="129"/>
      <c r="R13" s="128">
        <v>19</v>
      </c>
      <c r="S13" s="129">
        <v>15</v>
      </c>
      <c r="T13" s="128">
        <v>17</v>
      </c>
      <c r="U13" s="129">
        <v>8</v>
      </c>
      <c r="V13" s="128">
        <v>20</v>
      </c>
      <c r="W13" s="129">
        <v>10</v>
      </c>
      <c r="X13" s="128">
        <v>18</v>
      </c>
      <c r="Y13" s="129">
        <v>7</v>
      </c>
      <c r="Z13" s="128">
        <v>20</v>
      </c>
      <c r="AA13" s="129">
        <v>12</v>
      </c>
      <c r="AB13" s="128">
        <v>15</v>
      </c>
      <c r="AC13" s="129">
        <v>6</v>
      </c>
      <c r="AD13" s="129"/>
      <c r="AE13" s="129"/>
      <c r="AF13" s="106">
        <f>F13+H13+L13+N13+R13+T13+V13+X13+Z13+AB13</f>
        <v>147</v>
      </c>
      <c r="AG13" s="129">
        <f t="shared" si="0"/>
        <v>77</v>
      </c>
      <c r="AH13" s="128">
        <v>4</v>
      </c>
      <c r="AI13" s="129">
        <v>1</v>
      </c>
      <c r="AJ13" s="128">
        <v>43</v>
      </c>
      <c r="AK13" s="129">
        <v>21</v>
      </c>
      <c r="AL13" s="129">
        <v>13</v>
      </c>
      <c r="AM13" s="74"/>
    </row>
    <row r="14" spans="1:39" ht="25.5" x14ac:dyDescent="0.2">
      <c r="A14" s="159">
        <v>3</v>
      </c>
      <c r="B14" s="159" t="s">
        <v>53</v>
      </c>
      <c r="C14" s="109" t="s">
        <v>57</v>
      </c>
      <c r="D14" s="128"/>
      <c r="E14" s="129"/>
      <c r="F14" s="128">
        <v>4</v>
      </c>
      <c r="G14" s="128">
        <v>2</v>
      </c>
      <c r="H14" s="128">
        <v>5</v>
      </c>
      <c r="I14" s="128">
        <v>4</v>
      </c>
      <c r="J14" s="128"/>
      <c r="K14" s="128"/>
      <c r="L14" s="128">
        <v>8</v>
      </c>
      <c r="M14" s="128">
        <v>3</v>
      </c>
      <c r="N14" s="128">
        <v>16</v>
      </c>
      <c r="O14" s="128">
        <v>8</v>
      </c>
      <c r="P14" s="128"/>
      <c r="Q14" s="128"/>
      <c r="R14" s="128">
        <v>19</v>
      </c>
      <c r="S14" s="128">
        <v>9</v>
      </c>
      <c r="T14" s="128">
        <v>24</v>
      </c>
      <c r="U14" s="128">
        <v>12</v>
      </c>
      <c r="V14" s="128">
        <v>27</v>
      </c>
      <c r="W14" s="128">
        <v>15</v>
      </c>
      <c r="X14" s="128">
        <v>24</v>
      </c>
      <c r="Y14" s="128">
        <v>15</v>
      </c>
      <c r="Z14" s="128">
        <v>25</v>
      </c>
      <c r="AA14" s="128">
        <v>12</v>
      </c>
      <c r="AB14" s="128">
        <v>35</v>
      </c>
      <c r="AC14" s="128">
        <v>18</v>
      </c>
      <c r="AD14" s="128"/>
      <c r="AE14" s="128"/>
      <c r="AF14" s="106">
        <f t="shared" ref="AF14:AF21" si="1">D14+F14+H14+L14+N14+R14+T14+V14+X14+Z14+AB14</f>
        <v>187</v>
      </c>
      <c r="AG14" s="128">
        <f t="shared" si="0"/>
        <v>98</v>
      </c>
      <c r="AH14" s="128">
        <v>4</v>
      </c>
      <c r="AI14" s="128">
        <v>2</v>
      </c>
      <c r="AJ14" s="128">
        <v>43</v>
      </c>
      <c r="AK14" s="128">
        <v>25</v>
      </c>
      <c r="AL14" s="128">
        <v>17</v>
      </c>
    </row>
    <row r="15" spans="1:39" ht="12.75" x14ac:dyDescent="0.2">
      <c r="A15" s="159"/>
      <c r="B15" s="159"/>
      <c r="C15" s="109" t="s">
        <v>58</v>
      </c>
      <c r="D15" s="128"/>
      <c r="E15" s="129"/>
      <c r="F15" s="128">
        <v>4</v>
      </c>
      <c r="G15" s="129">
        <v>2</v>
      </c>
      <c r="H15" s="128">
        <v>5</v>
      </c>
      <c r="I15" s="129">
        <v>4</v>
      </c>
      <c r="J15" s="129"/>
      <c r="K15" s="129"/>
      <c r="L15" s="128">
        <v>5</v>
      </c>
      <c r="M15" s="129">
        <v>2</v>
      </c>
      <c r="N15" s="128">
        <v>15</v>
      </c>
      <c r="O15" s="129">
        <v>8</v>
      </c>
      <c r="P15" s="129"/>
      <c r="Q15" s="129"/>
      <c r="R15" s="128">
        <v>14</v>
      </c>
      <c r="S15" s="129">
        <v>8</v>
      </c>
      <c r="T15" s="128">
        <v>23</v>
      </c>
      <c r="U15" s="129">
        <v>12</v>
      </c>
      <c r="V15" s="128">
        <v>24</v>
      </c>
      <c r="W15" s="129">
        <v>15</v>
      </c>
      <c r="X15" s="128">
        <v>19</v>
      </c>
      <c r="Y15" s="129">
        <v>14</v>
      </c>
      <c r="Z15" s="128">
        <v>22</v>
      </c>
      <c r="AA15" s="129">
        <v>11</v>
      </c>
      <c r="AB15" s="128">
        <v>29</v>
      </c>
      <c r="AC15" s="129">
        <v>15</v>
      </c>
      <c r="AD15" s="129"/>
      <c r="AE15" s="129"/>
      <c r="AF15" s="106">
        <f t="shared" si="1"/>
        <v>160</v>
      </c>
      <c r="AG15" s="129">
        <f t="shared" si="0"/>
        <v>91</v>
      </c>
      <c r="AH15" s="128">
        <v>3</v>
      </c>
      <c r="AI15" s="129">
        <v>1</v>
      </c>
      <c r="AJ15" s="128">
        <v>35</v>
      </c>
      <c r="AK15" s="129">
        <v>23</v>
      </c>
      <c r="AL15" s="129"/>
    </row>
    <row r="16" spans="1:39" ht="25.5" x14ac:dyDescent="0.2">
      <c r="A16" s="159"/>
      <c r="B16" s="159"/>
      <c r="C16" s="109" t="s">
        <v>59</v>
      </c>
      <c r="D16" s="128"/>
      <c r="E16" s="129"/>
      <c r="F16" s="128">
        <v>0</v>
      </c>
      <c r="G16" s="129">
        <v>0</v>
      </c>
      <c r="H16" s="128">
        <v>0</v>
      </c>
      <c r="I16" s="129">
        <v>0</v>
      </c>
      <c r="J16" s="129"/>
      <c r="K16" s="129"/>
      <c r="L16" s="128">
        <v>3</v>
      </c>
      <c r="M16" s="129">
        <v>1</v>
      </c>
      <c r="N16" s="128">
        <v>1</v>
      </c>
      <c r="O16" s="129">
        <v>0</v>
      </c>
      <c r="P16" s="129"/>
      <c r="Q16" s="129"/>
      <c r="R16" s="128">
        <v>5</v>
      </c>
      <c r="S16" s="129">
        <v>1</v>
      </c>
      <c r="T16" s="128">
        <v>1</v>
      </c>
      <c r="U16" s="129">
        <v>0</v>
      </c>
      <c r="V16" s="128">
        <v>3</v>
      </c>
      <c r="W16" s="129">
        <v>0</v>
      </c>
      <c r="X16" s="128">
        <v>5</v>
      </c>
      <c r="Y16" s="129">
        <v>1</v>
      </c>
      <c r="Z16" s="128">
        <v>3</v>
      </c>
      <c r="AA16" s="129">
        <v>1</v>
      </c>
      <c r="AB16" s="128">
        <v>6</v>
      </c>
      <c r="AC16" s="129">
        <v>3</v>
      </c>
      <c r="AD16" s="129"/>
      <c r="AE16" s="129"/>
      <c r="AF16" s="106">
        <f t="shared" si="1"/>
        <v>27</v>
      </c>
      <c r="AG16" s="129">
        <f t="shared" si="0"/>
        <v>7</v>
      </c>
      <c r="AH16" s="128">
        <v>1</v>
      </c>
      <c r="AI16" s="129">
        <v>1</v>
      </c>
      <c r="AJ16" s="128">
        <v>8</v>
      </c>
      <c r="AK16" s="129">
        <v>2</v>
      </c>
      <c r="AL16" s="129"/>
    </row>
    <row r="17" spans="1:39" ht="27" x14ac:dyDescent="0.2">
      <c r="A17" s="159">
        <v>4</v>
      </c>
      <c r="B17" s="159" t="s">
        <v>53</v>
      </c>
      <c r="C17" s="109" t="s">
        <v>62</v>
      </c>
      <c r="D17" s="128"/>
      <c r="E17" s="129"/>
      <c r="F17" s="128">
        <v>9</v>
      </c>
      <c r="G17" s="128">
        <f>3+1</f>
        <v>4</v>
      </c>
      <c r="H17" s="128">
        <v>13</v>
      </c>
      <c r="I17" s="128">
        <v>6</v>
      </c>
      <c r="J17" s="128"/>
      <c r="K17" s="128"/>
      <c r="L17" s="128">
        <v>13</v>
      </c>
      <c r="M17" s="128">
        <f>3+1</f>
        <v>4</v>
      </c>
      <c r="N17" s="128">
        <v>15</v>
      </c>
      <c r="O17" s="128">
        <v>9</v>
      </c>
      <c r="P17" s="128"/>
      <c r="Q17" s="128"/>
      <c r="R17" s="128">
        <v>19</v>
      </c>
      <c r="S17" s="128">
        <v>10</v>
      </c>
      <c r="T17" s="128">
        <v>25</v>
      </c>
      <c r="U17" s="128">
        <v>12</v>
      </c>
      <c r="V17" s="128">
        <v>25</v>
      </c>
      <c r="W17" s="128">
        <v>7</v>
      </c>
      <c r="X17" s="128">
        <v>23</v>
      </c>
      <c r="Y17" s="128">
        <v>12</v>
      </c>
      <c r="Z17" s="128">
        <v>21</v>
      </c>
      <c r="AA17" s="128">
        <v>8</v>
      </c>
      <c r="AB17" s="128">
        <v>16</v>
      </c>
      <c r="AC17" s="128">
        <v>6</v>
      </c>
      <c r="AD17" s="128"/>
      <c r="AE17" s="128"/>
      <c r="AF17" s="106">
        <f t="shared" si="1"/>
        <v>179</v>
      </c>
      <c r="AG17" s="106">
        <f t="shared" si="0"/>
        <v>78</v>
      </c>
      <c r="AH17" s="128">
        <v>9</v>
      </c>
      <c r="AI17" s="128">
        <v>2</v>
      </c>
      <c r="AJ17" s="128">
        <v>63</v>
      </c>
      <c r="AK17" s="128">
        <v>25</v>
      </c>
      <c r="AL17" s="128">
        <v>20</v>
      </c>
    </row>
    <row r="18" spans="1:39" ht="25.5" x14ac:dyDescent="0.2">
      <c r="A18" s="159"/>
      <c r="B18" s="159"/>
      <c r="C18" s="109" t="s">
        <v>60</v>
      </c>
      <c r="D18" s="128"/>
      <c r="E18" s="129"/>
      <c r="F18" s="128">
        <v>7</v>
      </c>
      <c r="G18" s="129">
        <f>3+1</f>
        <v>4</v>
      </c>
      <c r="H18" s="128">
        <v>10</v>
      </c>
      <c r="I18" s="129">
        <v>4</v>
      </c>
      <c r="J18" s="129"/>
      <c r="K18" s="129"/>
      <c r="L18" s="128">
        <v>11</v>
      </c>
      <c r="M18" s="129">
        <f>3+1</f>
        <v>4</v>
      </c>
      <c r="N18" s="128">
        <v>12</v>
      </c>
      <c r="O18" s="129">
        <v>8</v>
      </c>
      <c r="P18" s="129"/>
      <c r="Q18" s="129"/>
      <c r="R18" s="128">
        <v>13</v>
      </c>
      <c r="S18" s="129">
        <v>8</v>
      </c>
      <c r="T18" s="128">
        <v>20</v>
      </c>
      <c r="U18" s="129">
        <v>11</v>
      </c>
      <c r="V18" s="128">
        <v>18</v>
      </c>
      <c r="W18" s="129">
        <v>6</v>
      </c>
      <c r="X18" s="128">
        <v>13</v>
      </c>
      <c r="Y18" s="129">
        <v>10</v>
      </c>
      <c r="Z18" s="128">
        <f>7+9+1+1</f>
        <v>18</v>
      </c>
      <c r="AA18" s="129">
        <v>7</v>
      </c>
      <c r="AB18" s="128">
        <v>13</v>
      </c>
      <c r="AC18" s="129">
        <v>5</v>
      </c>
      <c r="AD18" s="129"/>
      <c r="AE18" s="129"/>
      <c r="AF18" s="106">
        <f t="shared" si="1"/>
        <v>135</v>
      </c>
      <c r="AG18" s="110">
        <f t="shared" si="0"/>
        <v>67</v>
      </c>
      <c r="AH18" s="128">
        <v>5</v>
      </c>
      <c r="AI18" s="129">
        <v>1</v>
      </c>
      <c r="AJ18" s="128">
        <v>47</v>
      </c>
      <c r="AK18" s="129">
        <v>18</v>
      </c>
      <c r="AL18" s="129"/>
    </row>
    <row r="19" spans="1:39" ht="38.25" x14ac:dyDescent="0.2">
      <c r="A19" s="159"/>
      <c r="B19" s="159"/>
      <c r="C19" s="109" t="s">
        <v>61</v>
      </c>
      <c r="D19" s="128"/>
      <c r="E19" s="129"/>
      <c r="F19" s="128">
        <v>2</v>
      </c>
      <c r="G19" s="129">
        <v>0</v>
      </c>
      <c r="H19" s="128">
        <v>3</v>
      </c>
      <c r="I19" s="129">
        <v>2</v>
      </c>
      <c r="J19" s="129"/>
      <c r="K19" s="129"/>
      <c r="L19" s="128">
        <v>2</v>
      </c>
      <c r="M19" s="129">
        <v>0</v>
      </c>
      <c r="N19" s="128">
        <v>3</v>
      </c>
      <c r="O19" s="129">
        <v>1</v>
      </c>
      <c r="P19" s="129"/>
      <c r="Q19" s="129"/>
      <c r="R19" s="128">
        <v>6</v>
      </c>
      <c r="S19" s="129">
        <v>2</v>
      </c>
      <c r="T19" s="128">
        <v>5</v>
      </c>
      <c r="U19" s="129">
        <v>1</v>
      </c>
      <c r="V19" s="128">
        <v>7</v>
      </c>
      <c r="W19" s="129">
        <v>1</v>
      </c>
      <c r="X19" s="128">
        <v>10</v>
      </c>
      <c r="Y19" s="129">
        <v>2</v>
      </c>
      <c r="Z19" s="128">
        <v>3</v>
      </c>
      <c r="AA19" s="129">
        <v>1</v>
      </c>
      <c r="AB19" s="128">
        <v>3</v>
      </c>
      <c r="AC19" s="129">
        <v>1</v>
      </c>
      <c r="AD19" s="129"/>
      <c r="AE19" s="129"/>
      <c r="AF19" s="106">
        <f t="shared" si="1"/>
        <v>44</v>
      </c>
      <c r="AG19" s="110">
        <f t="shared" si="0"/>
        <v>11</v>
      </c>
      <c r="AH19" s="128">
        <v>4</v>
      </c>
      <c r="AI19" s="129">
        <v>0</v>
      </c>
      <c r="AJ19" s="128">
        <v>16</v>
      </c>
      <c r="AK19" s="129">
        <v>7</v>
      </c>
      <c r="AL19" s="129"/>
    </row>
    <row r="20" spans="1:39" ht="38.25" x14ac:dyDescent="0.2">
      <c r="A20" s="129">
        <v>5</v>
      </c>
      <c r="B20" s="129" t="s">
        <v>53</v>
      </c>
      <c r="C20" s="109" t="s">
        <v>32</v>
      </c>
      <c r="D20" s="128">
        <v>30</v>
      </c>
      <c r="E20" s="129">
        <v>11</v>
      </c>
      <c r="F20" s="128">
        <v>34</v>
      </c>
      <c r="G20" s="129">
        <v>12</v>
      </c>
      <c r="H20" s="128">
        <v>20</v>
      </c>
      <c r="I20" s="129">
        <v>5</v>
      </c>
      <c r="J20" s="129"/>
      <c r="K20" s="129"/>
      <c r="L20" s="128">
        <v>24</v>
      </c>
      <c r="M20" s="129">
        <v>8</v>
      </c>
      <c r="N20" s="128">
        <v>23</v>
      </c>
      <c r="O20" s="129">
        <v>7</v>
      </c>
      <c r="P20" s="129"/>
      <c r="Q20" s="129"/>
      <c r="R20" s="128"/>
      <c r="S20" s="129"/>
      <c r="T20" s="128"/>
      <c r="U20" s="129"/>
      <c r="V20" s="128"/>
      <c r="W20" s="129"/>
      <c r="X20" s="128"/>
      <c r="Y20" s="129"/>
      <c r="Z20" s="128"/>
      <c r="AA20" s="129"/>
      <c r="AB20" s="128"/>
      <c r="AC20" s="129"/>
      <c r="AD20" s="129"/>
      <c r="AE20" s="129"/>
      <c r="AF20" s="106">
        <f t="shared" si="1"/>
        <v>131</v>
      </c>
      <c r="AG20" s="129">
        <f t="shared" si="0"/>
        <v>43</v>
      </c>
      <c r="AH20" s="128">
        <v>0</v>
      </c>
      <c r="AI20" s="129">
        <v>0</v>
      </c>
      <c r="AJ20" s="128">
        <v>6</v>
      </c>
      <c r="AK20" s="129">
        <v>1</v>
      </c>
      <c r="AL20" s="129">
        <v>12</v>
      </c>
    </row>
    <row r="21" spans="1:39" ht="52.5" x14ac:dyDescent="0.2">
      <c r="A21" s="129">
        <v>6</v>
      </c>
      <c r="B21" s="129" t="s">
        <v>53</v>
      </c>
      <c r="C21" s="109" t="s">
        <v>38</v>
      </c>
      <c r="D21" s="128"/>
      <c r="E21" s="129"/>
      <c r="F21" s="128">
        <v>4</v>
      </c>
      <c r="G21" s="129">
        <v>0</v>
      </c>
      <c r="H21" s="128">
        <v>18</v>
      </c>
      <c r="I21" s="129">
        <v>2</v>
      </c>
      <c r="J21" s="129"/>
      <c r="K21" s="129"/>
      <c r="L21" s="128">
        <v>19</v>
      </c>
      <c r="M21" s="129">
        <v>3</v>
      </c>
      <c r="N21" s="128">
        <v>28</v>
      </c>
      <c r="O21" s="129">
        <v>3</v>
      </c>
      <c r="P21" s="129"/>
      <c r="Q21" s="129"/>
      <c r="R21" s="128">
        <v>20</v>
      </c>
      <c r="S21" s="129">
        <v>5</v>
      </c>
      <c r="T21" s="128">
        <v>14</v>
      </c>
      <c r="U21" s="129">
        <v>1</v>
      </c>
      <c r="V21" s="128">
        <v>14</v>
      </c>
      <c r="W21" s="129">
        <v>1</v>
      </c>
      <c r="X21" s="128">
        <v>12</v>
      </c>
      <c r="Y21" s="129">
        <v>0</v>
      </c>
      <c r="Z21" s="128">
        <v>13</v>
      </c>
      <c r="AA21" s="129">
        <v>6</v>
      </c>
      <c r="AB21" s="128">
        <v>9</v>
      </c>
      <c r="AC21" s="129">
        <v>3</v>
      </c>
      <c r="AD21" s="129"/>
      <c r="AE21" s="129"/>
      <c r="AF21" s="106">
        <f t="shared" si="1"/>
        <v>151</v>
      </c>
      <c r="AG21" s="129">
        <f t="shared" si="0"/>
        <v>24</v>
      </c>
      <c r="AH21" s="128">
        <v>2</v>
      </c>
      <c r="AI21" s="129">
        <v>0</v>
      </c>
      <c r="AJ21" s="128">
        <v>14</v>
      </c>
      <c r="AK21" s="129">
        <v>1</v>
      </c>
      <c r="AL21" s="129">
        <v>18</v>
      </c>
    </row>
    <row r="22" spans="1:39" ht="25.5" x14ac:dyDescent="0.2">
      <c r="A22" s="129"/>
      <c r="B22" s="128" t="s">
        <v>53</v>
      </c>
      <c r="C22" s="108" t="s">
        <v>39</v>
      </c>
      <c r="D22" s="106">
        <f>SUM(D12:D21)</f>
        <v>30</v>
      </c>
      <c r="E22" s="106">
        <f>SUM(E12:E21)</f>
        <v>11</v>
      </c>
      <c r="F22" s="106">
        <f>F21+F20+F17+F14+F13+F12</f>
        <v>68</v>
      </c>
      <c r="G22" s="106">
        <f t="shared" ref="G22:O22" si="2">G21+G20+G17+G14+G13+G12</f>
        <v>29</v>
      </c>
      <c r="H22" s="106">
        <f t="shared" si="2"/>
        <v>76</v>
      </c>
      <c r="I22" s="106">
        <f t="shared" si="2"/>
        <v>24</v>
      </c>
      <c r="J22" s="106"/>
      <c r="K22" s="106"/>
      <c r="L22" s="106">
        <f t="shared" si="2"/>
        <v>87</v>
      </c>
      <c r="M22" s="106">
        <f t="shared" si="2"/>
        <v>31</v>
      </c>
      <c r="N22" s="106">
        <f t="shared" si="2"/>
        <v>113</v>
      </c>
      <c r="O22" s="106">
        <f t="shared" si="2"/>
        <v>39</v>
      </c>
      <c r="P22" s="106"/>
      <c r="Q22" s="106"/>
      <c r="R22" s="106">
        <f t="shared" ref="R22:AK22" si="3">R21+R20+R17+R14+R13+R12</f>
        <v>104</v>
      </c>
      <c r="S22" s="106">
        <f t="shared" si="3"/>
        <v>49</v>
      </c>
      <c r="T22" s="106">
        <f t="shared" si="3"/>
        <v>105</v>
      </c>
      <c r="U22" s="106">
        <f t="shared" si="3"/>
        <v>45</v>
      </c>
      <c r="V22" s="106">
        <f t="shared" si="3"/>
        <v>107</v>
      </c>
      <c r="W22" s="106">
        <f t="shared" si="3"/>
        <v>44</v>
      </c>
      <c r="X22" s="106">
        <f t="shared" si="3"/>
        <v>106</v>
      </c>
      <c r="Y22" s="106">
        <f t="shared" si="3"/>
        <v>51</v>
      </c>
      <c r="Z22" s="106">
        <f t="shared" si="3"/>
        <v>104</v>
      </c>
      <c r="AA22" s="106">
        <f t="shared" si="3"/>
        <v>54</v>
      </c>
      <c r="AB22" s="106">
        <f t="shared" si="3"/>
        <v>99</v>
      </c>
      <c r="AC22" s="106">
        <f t="shared" si="3"/>
        <v>44</v>
      </c>
      <c r="AD22" s="106"/>
      <c r="AE22" s="106"/>
      <c r="AF22" s="106">
        <f t="shared" si="3"/>
        <v>999</v>
      </c>
      <c r="AG22" s="106">
        <f t="shared" si="3"/>
        <v>421</v>
      </c>
      <c r="AH22" s="106">
        <f t="shared" si="3"/>
        <v>21</v>
      </c>
      <c r="AI22" s="106">
        <f t="shared" si="3"/>
        <v>7</v>
      </c>
      <c r="AJ22" s="106">
        <f t="shared" si="3"/>
        <v>214</v>
      </c>
      <c r="AK22" s="106">
        <f t="shared" si="3"/>
        <v>98</v>
      </c>
      <c r="AL22" s="106">
        <v>96</v>
      </c>
    </row>
    <row r="23" spans="1:39" ht="14.25" x14ac:dyDescent="0.2">
      <c r="A23" s="112"/>
      <c r="B23" s="112" t="s">
        <v>53</v>
      </c>
      <c r="C23" s="89" t="s">
        <v>48</v>
      </c>
      <c r="D23" s="128"/>
      <c r="E23" s="129"/>
      <c r="F23" s="128"/>
      <c r="G23" s="129"/>
      <c r="H23" s="128"/>
      <c r="I23" s="129"/>
      <c r="J23" s="129"/>
      <c r="K23" s="129"/>
      <c r="L23" s="128"/>
      <c r="M23" s="129"/>
      <c r="N23" s="128"/>
      <c r="O23" s="129"/>
      <c r="P23" s="129"/>
      <c r="Q23" s="129"/>
      <c r="R23" s="128"/>
      <c r="S23" s="129"/>
      <c r="T23" s="128"/>
      <c r="U23" s="129"/>
      <c r="V23" s="128"/>
      <c r="W23" s="129"/>
      <c r="X23" s="128"/>
      <c r="Y23" s="129"/>
      <c r="Z23" s="128"/>
      <c r="AA23" s="129"/>
      <c r="AB23" s="128"/>
      <c r="AC23" s="129"/>
      <c r="AD23" s="129"/>
      <c r="AE23" s="129"/>
      <c r="AF23" s="128"/>
      <c r="AG23" s="129"/>
      <c r="AH23" s="128"/>
      <c r="AI23" s="129"/>
      <c r="AJ23" s="128"/>
      <c r="AK23" s="129"/>
      <c r="AL23" s="129"/>
    </row>
    <row r="24" spans="1:39" ht="14.25" x14ac:dyDescent="0.2">
      <c r="A24" s="112"/>
      <c r="B24" s="112" t="s">
        <v>53</v>
      </c>
      <c r="C24" s="89" t="s">
        <v>55</v>
      </c>
      <c r="D24" s="128"/>
      <c r="E24" s="129"/>
      <c r="F24" s="128"/>
      <c r="G24" s="129"/>
      <c r="H24" s="128"/>
      <c r="I24" s="129"/>
      <c r="J24" s="129"/>
      <c r="K24" s="129"/>
      <c r="L24" s="128"/>
      <c r="M24" s="129"/>
      <c r="N24" s="128"/>
      <c r="O24" s="129"/>
      <c r="P24" s="129"/>
      <c r="Q24" s="129"/>
      <c r="R24" s="128"/>
      <c r="S24" s="129"/>
      <c r="T24" s="128"/>
      <c r="U24" s="129"/>
      <c r="V24" s="128"/>
      <c r="W24" s="129"/>
      <c r="X24" s="128"/>
      <c r="Y24" s="129"/>
      <c r="Z24" s="128"/>
      <c r="AA24" s="129"/>
      <c r="AB24" s="128"/>
      <c r="AC24" s="129"/>
      <c r="AD24" s="129"/>
      <c r="AE24" s="129"/>
      <c r="AF24" s="128"/>
      <c r="AG24" s="129"/>
      <c r="AH24" s="128"/>
      <c r="AI24" s="129"/>
      <c r="AJ24" s="128"/>
      <c r="AK24" s="129"/>
      <c r="AL24" s="129"/>
    </row>
    <row r="25" spans="1:39" ht="14.25" x14ac:dyDescent="0.2">
      <c r="A25" s="112"/>
      <c r="B25" s="112" t="s">
        <v>53</v>
      </c>
      <c r="C25" s="89" t="s">
        <v>46</v>
      </c>
      <c r="D25" s="128"/>
      <c r="E25" s="129"/>
      <c r="F25" s="128"/>
      <c r="G25" s="129"/>
      <c r="H25" s="128"/>
      <c r="I25" s="129"/>
      <c r="J25" s="129"/>
      <c r="K25" s="129"/>
      <c r="L25" s="128"/>
      <c r="M25" s="129"/>
      <c r="N25" s="128"/>
      <c r="O25" s="129"/>
      <c r="P25" s="129"/>
      <c r="Q25" s="129"/>
      <c r="R25" s="128"/>
      <c r="S25" s="129"/>
      <c r="T25" s="128"/>
      <c r="U25" s="129"/>
      <c r="V25" s="128"/>
      <c r="W25" s="129"/>
      <c r="X25" s="128"/>
      <c r="Y25" s="129"/>
      <c r="Z25" s="128"/>
      <c r="AA25" s="129"/>
      <c r="AB25" s="128"/>
      <c r="AC25" s="129"/>
      <c r="AD25" s="129"/>
      <c r="AE25" s="129"/>
      <c r="AF25" s="128"/>
      <c r="AG25" s="129"/>
      <c r="AH25" s="128"/>
      <c r="AI25" s="129"/>
      <c r="AJ25" s="128"/>
      <c r="AK25" s="129"/>
      <c r="AL25" s="129"/>
    </row>
    <row r="26" spans="1:39" ht="14.25" x14ac:dyDescent="0.2">
      <c r="A26" s="112"/>
      <c r="B26" s="112" t="s">
        <v>53</v>
      </c>
      <c r="C26" s="89" t="s">
        <v>56</v>
      </c>
      <c r="D26" s="128"/>
      <c r="E26" s="129"/>
      <c r="F26" s="128"/>
      <c r="G26" s="129"/>
      <c r="H26" s="128"/>
      <c r="I26" s="129"/>
      <c r="J26" s="129"/>
      <c r="K26" s="129"/>
      <c r="L26" s="128"/>
      <c r="M26" s="129"/>
      <c r="N26" s="128"/>
      <c r="O26" s="129"/>
      <c r="P26" s="129"/>
      <c r="Q26" s="129"/>
      <c r="R26" s="128"/>
      <c r="S26" s="129"/>
      <c r="T26" s="128"/>
      <c r="U26" s="129"/>
      <c r="V26" s="128"/>
      <c r="W26" s="129"/>
      <c r="X26" s="128"/>
      <c r="Y26" s="129"/>
      <c r="Z26" s="128"/>
      <c r="AA26" s="129"/>
      <c r="AB26" s="128"/>
      <c r="AC26" s="129"/>
      <c r="AD26" s="129"/>
      <c r="AE26" s="129"/>
      <c r="AF26" s="128"/>
      <c r="AG26" s="129"/>
      <c r="AH26" s="128"/>
      <c r="AI26" s="129"/>
      <c r="AJ26" s="128"/>
      <c r="AK26" s="129"/>
      <c r="AL26" s="129"/>
    </row>
    <row r="27" spans="1:39" ht="52.5" x14ac:dyDescent="0.2">
      <c r="A27" s="129">
        <v>1</v>
      </c>
      <c r="B27" s="129" t="s">
        <v>63</v>
      </c>
      <c r="C27" s="109" t="s">
        <v>69</v>
      </c>
      <c r="D27" s="128"/>
      <c r="E27" s="129"/>
      <c r="F27" s="128">
        <f>4</f>
        <v>4</v>
      </c>
      <c r="G27" s="129">
        <v>0</v>
      </c>
      <c r="H27" s="128">
        <v>10</v>
      </c>
      <c r="I27" s="129">
        <v>4</v>
      </c>
      <c r="J27" s="129"/>
      <c r="K27" s="129"/>
      <c r="L27" s="128">
        <f>3+12</f>
        <v>15</v>
      </c>
      <c r="M27" s="129">
        <v>4</v>
      </c>
      <c r="N27" s="128">
        <v>20</v>
      </c>
      <c r="O27" s="129">
        <f>2+6</f>
        <v>8</v>
      </c>
      <c r="P27" s="129"/>
      <c r="Q27" s="129"/>
      <c r="R27" s="128">
        <v>22</v>
      </c>
      <c r="S27" s="129">
        <v>10</v>
      </c>
      <c r="T27" s="128">
        <f>3+10+9+4+2</f>
        <v>28</v>
      </c>
      <c r="U27" s="129">
        <f>1+4+2+1</f>
        <v>8</v>
      </c>
      <c r="V27" s="128">
        <v>28</v>
      </c>
      <c r="W27" s="129">
        <v>15</v>
      </c>
      <c r="X27" s="128">
        <f>3+2+8+6+4</f>
        <v>23</v>
      </c>
      <c r="Y27" s="129">
        <f>2+4+4+2</f>
        <v>12</v>
      </c>
      <c r="Z27" s="128">
        <f>8+8+11</f>
        <v>27</v>
      </c>
      <c r="AA27" s="129">
        <f>4+5+7</f>
        <v>16</v>
      </c>
      <c r="AB27" s="128">
        <v>30</v>
      </c>
      <c r="AC27" s="129">
        <f>8+10+2</f>
        <v>20</v>
      </c>
      <c r="AD27" s="129"/>
      <c r="AE27" s="129"/>
      <c r="AF27" s="106">
        <f>D27+F27+H27+L27+N27+R27+T27+V27+X27+Z27+AB27</f>
        <v>207</v>
      </c>
      <c r="AG27" s="110">
        <f>G27+I27+M27+O27+S27+U27+W27+Y27+AA27+AC27</f>
        <v>97</v>
      </c>
      <c r="AH27" s="128">
        <v>0</v>
      </c>
      <c r="AI27" s="129">
        <v>0</v>
      </c>
      <c r="AJ27" s="128">
        <v>44</v>
      </c>
      <c r="AK27" s="129">
        <v>24</v>
      </c>
      <c r="AL27" s="129">
        <v>14</v>
      </c>
      <c r="AM27" s="74"/>
    </row>
    <row r="28" spans="1:39" ht="52.5" x14ac:dyDescent="0.2">
      <c r="A28" s="129">
        <v>2</v>
      </c>
      <c r="B28" s="129" t="s">
        <v>63</v>
      </c>
      <c r="C28" s="111" t="s">
        <v>70</v>
      </c>
      <c r="D28" s="128"/>
      <c r="E28" s="129"/>
      <c r="F28" s="128">
        <v>1</v>
      </c>
      <c r="G28" s="129">
        <v>0</v>
      </c>
      <c r="H28" s="128">
        <v>9</v>
      </c>
      <c r="I28" s="129">
        <v>3</v>
      </c>
      <c r="J28" s="129"/>
      <c r="K28" s="129"/>
      <c r="L28" s="128">
        <v>9</v>
      </c>
      <c r="M28" s="129">
        <v>3</v>
      </c>
      <c r="N28" s="128">
        <v>8</v>
      </c>
      <c r="O28" s="129">
        <v>2</v>
      </c>
      <c r="P28" s="129"/>
      <c r="Q28" s="129"/>
      <c r="R28" s="128">
        <v>15</v>
      </c>
      <c r="S28" s="129">
        <v>7</v>
      </c>
      <c r="T28" s="128">
        <v>19</v>
      </c>
      <c r="U28" s="129">
        <v>14</v>
      </c>
      <c r="V28" s="128">
        <v>16</v>
      </c>
      <c r="W28" s="129">
        <v>6</v>
      </c>
      <c r="X28" s="128">
        <v>21</v>
      </c>
      <c r="Y28" s="129">
        <v>11</v>
      </c>
      <c r="Z28" s="128">
        <v>16</v>
      </c>
      <c r="AA28" s="129">
        <v>6</v>
      </c>
      <c r="AB28" s="128">
        <v>18</v>
      </c>
      <c r="AC28" s="129">
        <v>11</v>
      </c>
      <c r="AD28" s="129"/>
      <c r="AE28" s="129"/>
      <c r="AF28" s="106">
        <f>D28+F28+H28+L28+N28+R28+T28+V28+X28+Z28+AB28</f>
        <v>132</v>
      </c>
      <c r="AG28" s="110">
        <f>G28+I28+M28+O28+S28+U28+W28+Y28+AA28+AC28</f>
        <v>63</v>
      </c>
      <c r="AH28" s="128">
        <v>5</v>
      </c>
      <c r="AI28" s="129">
        <v>3</v>
      </c>
      <c r="AJ28" s="128">
        <v>31</v>
      </c>
      <c r="AK28" s="129">
        <v>16</v>
      </c>
      <c r="AL28" s="128">
        <v>12</v>
      </c>
      <c r="AM28" s="74"/>
    </row>
    <row r="29" spans="1:39" ht="38.25" x14ac:dyDescent="0.2">
      <c r="A29" s="159">
        <v>3</v>
      </c>
      <c r="B29" s="129" t="s">
        <v>63</v>
      </c>
      <c r="C29" s="109" t="s">
        <v>68</v>
      </c>
      <c r="D29" s="128"/>
      <c r="E29" s="129"/>
      <c r="F29" s="128">
        <v>9</v>
      </c>
      <c r="G29" s="128">
        <v>3</v>
      </c>
      <c r="H29" s="128">
        <v>5</v>
      </c>
      <c r="I29" s="128">
        <v>2</v>
      </c>
      <c r="J29" s="128"/>
      <c r="K29" s="128"/>
      <c r="L29" s="128">
        <v>9</v>
      </c>
      <c r="M29" s="128">
        <v>5</v>
      </c>
      <c r="N29" s="128">
        <v>11</v>
      </c>
      <c r="O29" s="128">
        <v>5</v>
      </c>
      <c r="P29" s="128"/>
      <c r="Q29" s="128"/>
      <c r="R29" s="128">
        <v>19</v>
      </c>
      <c r="S29" s="128">
        <v>9</v>
      </c>
      <c r="T29" s="128">
        <v>20</v>
      </c>
      <c r="U29" s="128">
        <v>9</v>
      </c>
      <c r="V29" s="128">
        <v>22</v>
      </c>
      <c r="W29" s="128">
        <v>11</v>
      </c>
      <c r="X29" s="128">
        <v>29</v>
      </c>
      <c r="Y29" s="128">
        <v>13</v>
      </c>
      <c r="Z29" s="128">
        <v>21</v>
      </c>
      <c r="AA29" s="128">
        <v>14</v>
      </c>
      <c r="AB29" s="128">
        <v>27</v>
      </c>
      <c r="AC29" s="128">
        <v>13</v>
      </c>
      <c r="AD29" s="128"/>
      <c r="AE29" s="128"/>
      <c r="AF29" s="106">
        <f>D29+F29+H29+L29+N29+R29+T29+V29+X29+Z29+AB29</f>
        <v>172</v>
      </c>
      <c r="AG29" s="110">
        <f>G29+I29+M29+O29+S29+U29+W29+Y29+AA29+AC29</f>
        <v>84</v>
      </c>
      <c r="AH29" s="128">
        <v>3</v>
      </c>
      <c r="AI29" s="128">
        <v>1</v>
      </c>
      <c r="AJ29" s="128">
        <v>33</v>
      </c>
      <c r="AK29" s="129">
        <v>18</v>
      </c>
      <c r="AL29" s="172">
        <v>15</v>
      </c>
    </row>
    <row r="30" spans="1:39" ht="12.75" x14ac:dyDescent="0.2">
      <c r="A30" s="159"/>
      <c r="B30" s="129" t="s">
        <v>63</v>
      </c>
      <c r="C30" s="109" t="s">
        <v>58</v>
      </c>
      <c r="D30" s="128"/>
      <c r="E30" s="129"/>
      <c r="F30" s="128">
        <v>8</v>
      </c>
      <c r="G30" s="129">
        <v>3</v>
      </c>
      <c r="H30" s="128">
        <v>5</v>
      </c>
      <c r="I30" s="129">
        <v>2</v>
      </c>
      <c r="J30" s="129"/>
      <c r="K30" s="129"/>
      <c r="L30" s="128">
        <v>8</v>
      </c>
      <c r="M30" s="129">
        <v>4</v>
      </c>
      <c r="N30" s="128">
        <v>8</v>
      </c>
      <c r="O30" s="129">
        <v>4</v>
      </c>
      <c r="P30" s="129"/>
      <c r="Q30" s="129"/>
      <c r="R30" s="128">
        <v>17</v>
      </c>
      <c r="S30" s="129">
        <v>8</v>
      </c>
      <c r="T30" s="128">
        <v>15</v>
      </c>
      <c r="U30" s="129">
        <v>8</v>
      </c>
      <c r="V30" s="128">
        <v>19</v>
      </c>
      <c r="W30" s="129">
        <v>10</v>
      </c>
      <c r="X30" s="128">
        <v>24</v>
      </c>
      <c r="Y30" s="129">
        <v>13</v>
      </c>
      <c r="Z30" s="128">
        <v>19</v>
      </c>
      <c r="AA30" s="129">
        <v>14</v>
      </c>
      <c r="AB30" s="128">
        <v>23</v>
      </c>
      <c r="AC30" s="129">
        <v>12</v>
      </c>
      <c r="AD30" s="129"/>
      <c r="AE30" s="129"/>
      <c r="AF30" s="106">
        <f>D30+F30+H30+L30+N30+R30+T30+V30+X30+Z30+AB30</f>
        <v>146</v>
      </c>
      <c r="AG30" s="110">
        <f>G30+I30+M30+O30+S30+U30+W30+Y30+AA30+AC30</f>
        <v>78</v>
      </c>
      <c r="AH30" s="128">
        <v>3</v>
      </c>
      <c r="AI30" s="129">
        <v>1</v>
      </c>
      <c r="AJ30" s="128">
        <v>29</v>
      </c>
      <c r="AK30" s="129">
        <v>17</v>
      </c>
      <c r="AL30" s="172"/>
    </row>
    <row r="31" spans="1:39" ht="25.5" x14ac:dyDescent="0.2">
      <c r="A31" s="159"/>
      <c r="B31" s="129" t="s">
        <v>63</v>
      </c>
      <c r="C31" s="109" t="s">
        <v>59</v>
      </c>
      <c r="D31" s="128"/>
      <c r="E31" s="129"/>
      <c r="F31" s="128">
        <v>1</v>
      </c>
      <c r="G31" s="129">
        <v>0</v>
      </c>
      <c r="H31" s="128">
        <v>0</v>
      </c>
      <c r="I31" s="129">
        <v>0</v>
      </c>
      <c r="J31" s="129"/>
      <c r="K31" s="129"/>
      <c r="L31" s="128">
        <v>1</v>
      </c>
      <c r="M31" s="129">
        <v>1</v>
      </c>
      <c r="N31" s="128">
        <v>3</v>
      </c>
      <c r="O31" s="129">
        <v>1</v>
      </c>
      <c r="P31" s="129"/>
      <c r="Q31" s="129"/>
      <c r="R31" s="128">
        <v>2</v>
      </c>
      <c r="S31" s="129">
        <v>1</v>
      </c>
      <c r="T31" s="128">
        <v>5</v>
      </c>
      <c r="U31" s="129">
        <v>1</v>
      </c>
      <c r="V31" s="128">
        <v>3</v>
      </c>
      <c r="W31" s="129">
        <v>1</v>
      </c>
      <c r="X31" s="128">
        <v>5</v>
      </c>
      <c r="Y31" s="129">
        <v>0</v>
      </c>
      <c r="Z31" s="128">
        <v>2</v>
      </c>
      <c r="AA31" s="129">
        <v>0</v>
      </c>
      <c r="AB31" s="128">
        <v>4</v>
      </c>
      <c r="AC31" s="129">
        <v>1</v>
      </c>
      <c r="AD31" s="129"/>
      <c r="AE31" s="129"/>
      <c r="AF31" s="106">
        <f>D31+F31+H31+L31+N31+R31+T31+V31+X31+Z31+AB31</f>
        <v>26</v>
      </c>
      <c r="AG31" s="110">
        <f>G31+I31+M31+O31+S31+U31+W31+Y31+AA31+AC31</f>
        <v>6</v>
      </c>
      <c r="AH31" s="128">
        <v>0</v>
      </c>
      <c r="AI31" s="129">
        <v>0</v>
      </c>
      <c r="AJ31" s="128">
        <v>4</v>
      </c>
      <c r="AK31" s="129">
        <v>1</v>
      </c>
      <c r="AL31" s="172"/>
    </row>
    <row r="32" spans="1:39" ht="39.75" x14ac:dyDescent="0.2">
      <c r="A32" s="159">
        <v>4</v>
      </c>
      <c r="B32" s="129" t="s">
        <v>63</v>
      </c>
      <c r="C32" s="109" t="s">
        <v>66</v>
      </c>
      <c r="D32" s="128"/>
      <c r="E32" s="129"/>
      <c r="F32" s="128">
        <f>F33+F34</f>
        <v>6</v>
      </c>
      <c r="G32" s="128">
        <f t="shared" ref="G32:AK32" si="4">G33+G34</f>
        <v>1</v>
      </c>
      <c r="H32" s="128">
        <f t="shared" si="4"/>
        <v>12</v>
      </c>
      <c r="I32" s="128">
        <f t="shared" si="4"/>
        <v>5</v>
      </c>
      <c r="J32" s="128"/>
      <c r="K32" s="128"/>
      <c r="L32" s="128">
        <f t="shared" si="4"/>
        <v>13</v>
      </c>
      <c r="M32" s="128">
        <f t="shared" si="4"/>
        <v>6</v>
      </c>
      <c r="N32" s="128">
        <f t="shared" si="4"/>
        <v>13</v>
      </c>
      <c r="O32" s="128">
        <f t="shared" si="4"/>
        <v>5</v>
      </c>
      <c r="P32" s="128"/>
      <c r="Q32" s="128"/>
      <c r="R32" s="128">
        <f t="shared" si="4"/>
        <v>18</v>
      </c>
      <c r="S32" s="128">
        <f t="shared" si="4"/>
        <v>6</v>
      </c>
      <c r="T32" s="128">
        <f t="shared" si="4"/>
        <v>19</v>
      </c>
      <c r="U32" s="128">
        <f t="shared" si="4"/>
        <v>10</v>
      </c>
      <c r="V32" s="128">
        <f t="shared" si="4"/>
        <v>23</v>
      </c>
      <c r="W32" s="128">
        <f t="shared" si="4"/>
        <v>12</v>
      </c>
      <c r="X32" s="128">
        <f t="shared" si="4"/>
        <v>22</v>
      </c>
      <c r="Y32" s="128">
        <f t="shared" si="4"/>
        <v>7</v>
      </c>
      <c r="Z32" s="128">
        <f t="shared" si="4"/>
        <v>19</v>
      </c>
      <c r="AA32" s="128">
        <f t="shared" si="4"/>
        <v>9</v>
      </c>
      <c r="AB32" s="128">
        <f t="shared" si="4"/>
        <v>20</v>
      </c>
      <c r="AC32" s="128">
        <f t="shared" si="4"/>
        <v>8</v>
      </c>
      <c r="AD32" s="128"/>
      <c r="AE32" s="128"/>
      <c r="AF32" s="106">
        <f t="shared" si="4"/>
        <v>165</v>
      </c>
      <c r="AG32" s="110">
        <f t="shared" si="4"/>
        <v>69</v>
      </c>
      <c r="AH32" s="128">
        <f t="shared" si="4"/>
        <v>6</v>
      </c>
      <c r="AI32" s="128">
        <f t="shared" si="4"/>
        <v>1</v>
      </c>
      <c r="AJ32" s="128">
        <f t="shared" si="4"/>
        <v>60</v>
      </c>
      <c r="AK32" s="129">
        <f t="shared" si="4"/>
        <v>26</v>
      </c>
      <c r="AL32" s="172">
        <v>14</v>
      </c>
    </row>
    <row r="33" spans="1:39" ht="25.5" x14ac:dyDescent="0.2">
      <c r="A33" s="159"/>
      <c r="B33" s="129" t="s">
        <v>63</v>
      </c>
      <c r="C33" s="109" t="s">
        <v>60</v>
      </c>
      <c r="D33" s="128"/>
      <c r="E33" s="129"/>
      <c r="F33" s="128">
        <v>5</v>
      </c>
      <c r="G33" s="129">
        <v>1</v>
      </c>
      <c r="H33" s="128">
        <v>10</v>
      </c>
      <c r="I33" s="129">
        <v>5</v>
      </c>
      <c r="J33" s="129"/>
      <c r="K33" s="129"/>
      <c r="L33" s="128">
        <v>8</v>
      </c>
      <c r="M33" s="129">
        <v>4</v>
      </c>
      <c r="N33" s="128">
        <v>8</v>
      </c>
      <c r="O33" s="129">
        <v>5</v>
      </c>
      <c r="P33" s="129"/>
      <c r="Q33" s="129"/>
      <c r="R33" s="128">
        <v>17</v>
      </c>
      <c r="S33" s="129">
        <v>6</v>
      </c>
      <c r="T33" s="128">
        <v>13</v>
      </c>
      <c r="U33" s="129">
        <v>9</v>
      </c>
      <c r="V33" s="128">
        <v>18</v>
      </c>
      <c r="W33" s="129">
        <v>10</v>
      </c>
      <c r="X33" s="128">
        <v>15</v>
      </c>
      <c r="Y33" s="129">
        <v>6</v>
      </c>
      <c r="Z33" s="128">
        <v>9</v>
      </c>
      <c r="AA33" s="129">
        <v>7</v>
      </c>
      <c r="AB33" s="128">
        <v>18</v>
      </c>
      <c r="AC33" s="129">
        <v>7</v>
      </c>
      <c r="AD33" s="129"/>
      <c r="AE33" s="129"/>
      <c r="AF33" s="106">
        <f t="shared" ref="AF33:AG36" si="5">D33+F33+H33+L33+N33+R33+T33+V33+X33+Z33+AB33</f>
        <v>121</v>
      </c>
      <c r="AG33" s="110">
        <f t="shared" si="5"/>
        <v>60</v>
      </c>
      <c r="AH33" s="128">
        <v>4</v>
      </c>
      <c r="AI33" s="129">
        <v>1</v>
      </c>
      <c r="AJ33" s="128">
        <v>45</v>
      </c>
      <c r="AK33" s="129">
        <v>21</v>
      </c>
      <c r="AL33" s="172"/>
    </row>
    <row r="34" spans="1:39" ht="38.25" x14ac:dyDescent="0.2">
      <c r="A34" s="159"/>
      <c r="B34" s="129" t="s">
        <v>63</v>
      </c>
      <c r="C34" s="109" t="s">
        <v>61</v>
      </c>
      <c r="D34" s="128"/>
      <c r="E34" s="129"/>
      <c r="F34" s="128">
        <v>1</v>
      </c>
      <c r="G34" s="129">
        <v>0</v>
      </c>
      <c r="H34" s="128">
        <v>2</v>
      </c>
      <c r="I34" s="129">
        <v>0</v>
      </c>
      <c r="J34" s="129"/>
      <c r="K34" s="129"/>
      <c r="L34" s="128">
        <v>5</v>
      </c>
      <c r="M34" s="129">
        <v>2</v>
      </c>
      <c r="N34" s="128">
        <v>5</v>
      </c>
      <c r="O34" s="129">
        <v>0</v>
      </c>
      <c r="P34" s="129"/>
      <c r="Q34" s="129"/>
      <c r="R34" s="128">
        <v>1</v>
      </c>
      <c r="S34" s="129">
        <v>0</v>
      </c>
      <c r="T34" s="128">
        <v>6</v>
      </c>
      <c r="U34" s="129">
        <v>1</v>
      </c>
      <c r="V34" s="128">
        <v>5</v>
      </c>
      <c r="W34" s="129">
        <v>2</v>
      </c>
      <c r="X34" s="128">
        <v>7</v>
      </c>
      <c r="Y34" s="129">
        <v>1</v>
      </c>
      <c r="Z34" s="128">
        <v>10</v>
      </c>
      <c r="AA34" s="129">
        <v>2</v>
      </c>
      <c r="AB34" s="128">
        <v>2</v>
      </c>
      <c r="AC34" s="129">
        <v>1</v>
      </c>
      <c r="AD34" s="129"/>
      <c r="AE34" s="129"/>
      <c r="AF34" s="106">
        <f t="shared" si="5"/>
        <v>44</v>
      </c>
      <c r="AG34" s="110">
        <f t="shared" si="5"/>
        <v>9</v>
      </c>
      <c r="AH34" s="128">
        <v>2</v>
      </c>
      <c r="AI34" s="129">
        <v>0</v>
      </c>
      <c r="AJ34" s="128">
        <v>15</v>
      </c>
      <c r="AK34" s="129">
        <v>5</v>
      </c>
      <c r="AL34" s="172"/>
    </row>
    <row r="35" spans="1:39" ht="51" x14ac:dyDescent="0.2">
      <c r="A35" s="129">
        <v>5</v>
      </c>
      <c r="B35" s="129" t="s">
        <v>63</v>
      </c>
      <c r="C35" s="109" t="s">
        <v>67</v>
      </c>
      <c r="D35" s="128">
        <v>34</v>
      </c>
      <c r="E35" s="129">
        <v>10</v>
      </c>
      <c r="F35" s="128">
        <v>36</v>
      </c>
      <c r="G35" s="129">
        <v>13</v>
      </c>
      <c r="H35" s="128">
        <v>32</v>
      </c>
      <c r="I35" s="129">
        <v>9</v>
      </c>
      <c r="J35" s="129"/>
      <c r="K35" s="129"/>
      <c r="L35" s="128">
        <v>12</v>
      </c>
      <c r="M35" s="129">
        <v>3</v>
      </c>
      <c r="N35" s="128">
        <v>19</v>
      </c>
      <c r="O35" s="129">
        <v>6</v>
      </c>
      <c r="P35" s="129"/>
      <c r="Q35" s="129"/>
      <c r="R35" s="128"/>
      <c r="S35" s="129"/>
      <c r="T35" s="128"/>
      <c r="U35" s="129"/>
      <c r="V35" s="128"/>
      <c r="W35" s="129"/>
      <c r="X35" s="128"/>
      <c r="Y35" s="129"/>
      <c r="Z35" s="128"/>
      <c r="AA35" s="129"/>
      <c r="AB35" s="128"/>
      <c r="AC35" s="129"/>
      <c r="AD35" s="129"/>
      <c r="AE35" s="129"/>
      <c r="AF35" s="106">
        <f t="shared" si="5"/>
        <v>133</v>
      </c>
      <c r="AG35" s="110">
        <f t="shared" si="5"/>
        <v>41</v>
      </c>
      <c r="AH35" s="128">
        <v>0</v>
      </c>
      <c r="AI35" s="129">
        <v>0</v>
      </c>
      <c r="AJ35" s="128">
        <v>4</v>
      </c>
      <c r="AK35" s="129">
        <v>0</v>
      </c>
      <c r="AL35" s="128">
        <v>12</v>
      </c>
    </row>
    <row r="36" spans="1:39" ht="52.5" x14ac:dyDescent="0.2">
      <c r="A36" s="129">
        <v>6</v>
      </c>
      <c r="B36" s="129" t="s">
        <v>63</v>
      </c>
      <c r="C36" s="109" t="s">
        <v>38</v>
      </c>
      <c r="D36" s="128"/>
      <c r="E36" s="129"/>
      <c r="F36" s="128">
        <v>4</v>
      </c>
      <c r="G36" s="129">
        <v>2</v>
      </c>
      <c r="H36" s="128">
        <v>10</v>
      </c>
      <c r="I36" s="129">
        <v>1</v>
      </c>
      <c r="J36" s="129"/>
      <c r="K36" s="129"/>
      <c r="L36" s="128">
        <v>18</v>
      </c>
      <c r="M36" s="129">
        <v>1</v>
      </c>
      <c r="N36" s="128">
        <v>17</v>
      </c>
      <c r="O36" s="129">
        <v>2</v>
      </c>
      <c r="P36" s="129"/>
      <c r="Q36" s="129"/>
      <c r="R36" s="128">
        <v>11</v>
      </c>
      <c r="S36" s="129">
        <v>1</v>
      </c>
      <c r="T36" s="128">
        <v>9</v>
      </c>
      <c r="U36" s="129">
        <v>1</v>
      </c>
      <c r="V36" s="128">
        <v>12</v>
      </c>
      <c r="W36" s="129">
        <v>1</v>
      </c>
      <c r="X36" s="128">
        <v>12</v>
      </c>
      <c r="Y36" s="129">
        <v>1</v>
      </c>
      <c r="Z36" s="128">
        <v>15</v>
      </c>
      <c r="AA36" s="129">
        <v>1</v>
      </c>
      <c r="AB36" s="128">
        <v>11</v>
      </c>
      <c r="AC36" s="129">
        <v>4</v>
      </c>
      <c r="AD36" s="129"/>
      <c r="AE36" s="129"/>
      <c r="AF36" s="106">
        <f t="shared" si="5"/>
        <v>119</v>
      </c>
      <c r="AG36" s="110">
        <f t="shared" si="5"/>
        <v>15</v>
      </c>
      <c r="AH36" s="128">
        <v>2</v>
      </c>
      <c r="AI36" s="129">
        <v>0</v>
      </c>
      <c r="AJ36" s="128">
        <v>8</v>
      </c>
      <c r="AK36" s="129">
        <v>0</v>
      </c>
      <c r="AL36" s="128">
        <v>15</v>
      </c>
    </row>
    <row r="37" spans="1:39" ht="25.5" x14ac:dyDescent="0.2">
      <c r="A37" s="129"/>
      <c r="B37" s="128" t="s">
        <v>63</v>
      </c>
      <c r="C37" s="108" t="s">
        <v>39</v>
      </c>
      <c r="D37" s="106">
        <f>SUM(D27:D36)</f>
        <v>34</v>
      </c>
      <c r="E37" s="106">
        <f>SUM(E27:E36)</f>
        <v>10</v>
      </c>
      <c r="F37" s="106">
        <f t="shared" ref="F37:AK37" si="6">F36+F35+F32+F29+F28+F27</f>
        <v>60</v>
      </c>
      <c r="G37" s="106">
        <f t="shared" si="6"/>
        <v>19</v>
      </c>
      <c r="H37" s="106">
        <f t="shared" si="6"/>
        <v>78</v>
      </c>
      <c r="I37" s="106">
        <f t="shared" si="6"/>
        <v>24</v>
      </c>
      <c r="J37" s="106"/>
      <c r="K37" s="106"/>
      <c r="L37" s="106">
        <f t="shared" si="6"/>
        <v>76</v>
      </c>
      <c r="M37" s="106">
        <f t="shared" si="6"/>
        <v>22</v>
      </c>
      <c r="N37" s="106">
        <f t="shared" si="6"/>
        <v>88</v>
      </c>
      <c r="O37" s="106">
        <f t="shared" si="6"/>
        <v>28</v>
      </c>
      <c r="P37" s="106"/>
      <c r="Q37" s="106"/>
      <c r="R37" s="106">
        <f t="shared" si="6"/>
        <v>85</v>
      </c>
      <c r="S37" s="106">
        <f t="shared" si="6"/>
        <v>33</v>
      </c>
      <c r="T37" s="106">
        <f t="shared" si="6"/>
        <v>95</v>
      </c>
      <c r="U37" s="106">
        <f t="shared" si="6"/>
        <v>42</v>
      </c>
      <c r="V37" s="106">
        <f t="shared" si="6"/>
        <v>101</v>
      </c>
      <c r="W37" s="106">
        <f t="shared" si="6"/>
        <v>45</v>
      </c>
      <c r="X37" s="106">
        <f t="shared" si="6"/>
        <v>107</v>
      </c>
      <c r="Y37" s="106">
        <f t="shared" si="6"/>
        <v>44</v>
      </c>
      <c r="Z37" s="106">
        <f t="shared" si="6"/>
        <v>98</v>
      </c>
      <c r="AA37" s="106">
        <f t="shared" si="6"/>
        <v>46</v>
      </c>
      <c r="AB37" s="106">
        <f t="shared" si="6"/>
        <v>106</v>
      </c>
      <c r="AC37" s="106">
        <f t="shared" si="6"/>
        <v>56</v>
      </c>
      <c r="AD37" s="106"/>
      <c r="AE37" s="106"/>
      <c r="AF37" s="106">
        <f>D37+F37+H37+L37+N37+R37+T37+V37+X37+Z37+AB37</f>
        <v>928</v>
      </c>
      <c r="AG37" s="106">
        <f t="shared" si="6"/>
        <v>369</v>
      </c>
      <c r="AH37" s="106">
        <f t="shared" si="6"/>
        <v>16</v>
      </c>
      <c r="AI37" s="106">
        <f t="shared" si="6"/>
        <v>5</v>
      </c>
      <c r="AJ37" s="106">
        <f t="shared" si="6"/>
        <v>180</v>
      </c>
      <c r="AK37" s="106">
        <f t="shared" si="6"/>
        <v>84</v>
      </c>
      <c r="AL37" s="106">
        <v>82</v>
      </c>
    </row>
    <row r="38" spans="1:39" ht="14.25" x14ac:dyDescent="0.2">
      <c r="A38" s="89" t="s">
        <v>64</v>
      </c>
      <c r="B38" s="128"/>
      <c r="C38" s="129"/>
      <c r="D38" s="129"/>
      <c r="E38" s="128"/>
      <c r="F38" s="129"/>
      <c r="G38" s="128"/>
      <c r="H38" s="129"/>
      <c r="I38" s="128"/>
      <c r="J38" s="129"/>
      <c r="K38" s="129"/>
      <c r="L38" s="129"/>
      <c r="M38" s="128"/>
      <c r="N38" s="129"/>
      <c r="O38" s="128"/>
      <c r="P38" s="129"/>
      <c r="Q38" s="129"/>
      <c r="R38" s="129"/>
      <c r="S38" s="128"/>
      <c r="T38" s="129"/>
      <c r="U38" s="128"/>
      <c r="V38" s="129"/>
      <c r="W38" s="128"/>
      <c r="X38" s="129"/>
      <c r="Y38" s="128"/>
      <c r="Z38" s="129"/>
      <c r="AA38" s="128"/>
      <c r="AB38" s="129"/>
      <c r="AC38" s="128"/>
      <c r="AD38" s="129"/>
      <c r="AE38" s="129"/>
      <c r="AF38" s="128"/>
      <c r="AG38" s="129"/>
      <c r="AH38" s="128"/>
      <c r="AI38" s="129"/>
      <c r="AJ38" s="129"/>
      <c r="AK38" s="129"/>
      <c r="AL38" s="112"/>
      <c r="AM38" s="74"/>
    </row>
    <row r="39" spans="1:39" ht="14.25" x14ac:dyDescent="0.2">
      <c r="A39" s="89" t="s">
        <v>71</v>
      </c>
      <c r="B39" s="128"/>
      <c r="C39" s="129"/>
      <c r="D39" s="129"/>
      <c r="E39" s="128"/>
      <c r="F39" s="129"/>
      <c r="G39" s="128"/>
      <c r="H39" s="129"/>
      <c r="I39" s="128"/>
      <c r="J39" s="129"/>
      <c r="K39" s="129"/>
      <c r="L39" s="129"/>
      <c r="M39" s="128"/>
      <c r="N39" s="129"/>
      <c r="O39" s="128"/>
      <c r="P39" s="129"/>
      <c r="Q39" s="129"/>
      <c r="R39" s="129"/>
      <c r="S39" s="128"/>
      <c r="T39" s="129"/>
      <c r="U39" s="128"/>
      <c r="V39" s="129"/>
      <c r="W39" s="128"/>
      <c r="X39" s="129"/>
      <c r="Y39" s="128"/>
      <c r="Z39" s="129"/>
      <c r="AA39" s="128"/>
      <c r="AB39" s="129"/>
      <c r="AC39" s="128"/>
      <c r="AD39" s="129"/>
      <c r="AE39" s="129"/>
      <c r="AF39" s="128"/>
      <c r="AG39" s="129"/>
      <c r="AH39" s="128"/>
      <c r="AI39" s="129"/>
      <c r="AJ39" s="129"/>
      <c r="AK39" s="129"/>
      <c r="AL39" s="112"/>
      <c r="AM39" s="74"/>
    </row>
    <row r="40" spans="1:39" ht="14.25" x14ac:dyDescent="0.2">
      <c r="A40" s="89" t="s">
        <v>65</v>
      </c>
      <c r="B40" s="128"/>
      <c r="C40" s="129"/>
      <c r="D40" s="129"/>
      <c r="E40" s="128"/>
      <c r="F40" s="129"/>
      <c r="G40" s="128"/>
      <c r="H40" s="129"/>
      <c r="I40" s="128"/>
      <c r="J40" s="129"/>
      <c r="K40" s="129"/>
      <c r="L40" s="129"/>
      <c r="M40" s="128"/>
      <c r="N40" s="129"/>
      <c r="O40" s="128"/>
      <c r="P40" s="129"/>
      <c r="Q40" s="129"/>
      <c r="R40" s="129"/>
      <c r="S40" s="128"/>
      <c r="T40" s="129"/>
      <c r="U40" s="128"/>
      <c r="V40" s="129"/>
      <c r="W40" s="128"/>
      <c r="X40" s="129"/>
      <c r="Y40" s="128"/>
      <c r="Z40" s="129"/>
      <c r="AA40" s="128"/>
      <c r="AB40" s="129"/>
      <c r="AC40" s="128"/>
      <c r="AD40" s="129"/>
      <c r="AE40" s="129"/>
      <c r="AF40" s="128"/>
      <c r="AG40" s="129"/>
      <c r="AH40" s="128"/>
      <c r="AI40" s="129"/>
      <c r="AJ40" s="129"/>
      <c r="AK40" s="129"/>
      <c r="AL40" s="112"/>
      <c r="AM40" s="74"/>
    </row>
    <row r="41" spans="1:39" ht="14.25" x14ac:dyDescent="0.2">
      <c r="A41" s="89" t="s">
        <v>56</v>
      </c>
      <c r="B41" s="128"/>
      <c r="C41" s="129"/>
      <c r="D41" s="129"/>
      <c r="E41" s="128"/>
      <c r="F41" s="129"/>
      <c r="G41" s="128"/>
      <c r="H41" s="129"/>
      <c r="I41" s="128"/>
      <c r="J41" s="129"/>
      <c r="K41" s="129"/>
      <c r="L41" s="129"/>
      <c r="M41" s="128"/>
      <c r="N41" s="129"/>
      <c r="O41" s="128"/>
      <c r="P41" s="129"/>
      <c r="Q41" s="129"/>
      <c r="R41" s="129"/>
      <c r="S41" s="128"/>
      <c r="T41" s="129"/>
      <c r="U41" s="128"/>
      <c r="V41" s="129"/>
      <c r="W41" s="128"/>
      <c r="X41" s="129"/>
      <c r="Y41" s="128"/>
      <c r="Z41" s="129"/>
      <c r="AA41" s="128"/>
      <c r="AB41" s="129"/>
      <c r="AC41" s="128"/>
      <c r="AD41" s="129"/>
      <c r="AE41" s="129"/>
      <c r="AF41" s="128"/>
      <c r="AG41" s="129"/>
      <c r="AH41" s="128"/>
      <c r="AI41" s="129"/>
      <c r="AJ41" s="129"/>
      <c r="AK41" s="129"/>
      <c r="AL41" s="112"/>
      <c r="AM41" s="74"/>
    </row>
    <row r="42" spans="1:39" ht="52.5" x14ac:dyDescent="0.2">
      <c r="A42" s="129">
        <v>1</v>
      </c>
      <c r="B42" s="129" t="s">
        <v>72</v>
      </c>
      <c r="C42" s="109" t="s">
        <v>69</v>
      </c>
      <c r="D42" s="130">
        <v>0</v>
      </c>
      <c r="E42" s="113">
        <v>0</v>
      </c>
      <c r="F42" s="128">
        <v>2</v>
      </c>
      <c r="G42" s="113">
        <v>1</v>
      </c>
      <c r="H42" s="128">
        <v>8</v>
      </c>
      <c r="I42" s="129">
        <v>1</v>
      </c>
      <c r="J42" s="129"/>
      <c r="K42" s="129"/>
      <c r="L42" s="128">
        <v>6</v>
      </c>
      <c r="M42" s="129">
        <v>2</v>
      </c>
      <c r="N42" s="128">
        <v>16</v>
      </c>
      <c r="O42" s="129">
        <v>5</v>
      </c>
      <c r="P42" s="129"/>
      <c r="Q42" s="129"/>
      <c r="R42" s="130">
        <v>21</v>
      </c>
      <c r="S42" s="113">
        <v>12</v>
      </c>
      <c r="T42" s="130">
        <v>25</v>
      </c>
      <c r="U42" s="113">
        <v>10</v>
      </c>
      <c r="V42" s="130">
        <v>26</v>
      </c>
      <c r="W42" s="113">
        <v>8</v>
      </c>
      <c r="X42" s="130">
        <v>29</v>
      </c>
      <c r="Y42" s="113">
        <v>14</v>
      </c>
      <c r="Z42" s="130">
        <v>23</v>
      </c>
      <c r="AA42" s="113">
        <v>13</v>
      </c>
      <c r="AB42" s="130">
        <v>29</v>
      </c>
      <c r="AC42" s="113">
        <v>17</v>
      </c>
      <c r="AD42" s="113"/>
      <c r="AE42" s="113"/>
      <c r="AF42" s="130">
        <f>D42+F42+H42+L42+N42+R42+T42+V42+X42+Z42+AB42</f>
        <v>185</v>
      </c>
      <c r="AG42" s="113">
        <f>G42+I42+M42+O42+S42+U42+W42+Y42+AA42+AC42</f>
        <v>83</v>
      </c>
      <c r="AH42" s="130">
        <v>1</v>
      </c>
      <c r="AI42" s="113">
        <v>1</v>
      </c>
      <c r="AJ42" s="130">
        <v>40</v>
      </c>
      <c r="AK42" s="113">
        <v>20</v>
      </c>
      <c r="AL42" s="113">
        <v>14</v>
      </c>
      <c r="AM42" s="74"/>
    </row>
    <row r="43" spans="1:39" ht="52.5" x14ac:dyDescent="0.2">
      <c r="A43" s="129">
        <v>2</v>
      </c>
      <c r="B43" s="129" t="s">
        <v>72</v>
      </c>
      <c r="C43" s="111" t="s">
        <v>76</v>
      </c>
      <c r="D43" s="130">
        <v>0</v>
      </c>
      <c r="E43" s="113">
        <v>0</v>
      </c>
      <c r="F43" s="128">
        <v>2</v>
      </c>
      <c r="G43" s="113">
        <v>2</v>
      </c>
      <c r="H43" s="128">
        <v>4</v>
      </c>
      <c r="I43" s="129">
        <v>1</v>
      </c>
      <c r="J43" s="129"/>
      <c r="K43" s="129"/>
      <c r="L43" s="128">
        <v>9</v>
      </c>
      <c r="M43" s="129">
        <v>5</v>
      </c>
      <c r="N43" s="128">
        <v>7</v>
      </c>
      <c r="O43" s="129">
        <v>2</v>
      </c>
      <c r="P43" s="129"/>
      <c r="Q43" s="129"/>
      <c r="R43" s="130">
        <v>10</v>
      </c>
      <c r="S43" s="113">
        <v>3</v>
      </c>
      <c r="T43" s="130">
        <v>15</v>
      </c>
      <c r="U43" s="113">
        <v>7</v>
      </c>
      <c r="V43" s="130">
        <v>14</v>
      </c>
      <c r="W43" s="113">
        <v>11</v>
      </c>
      <c r="X43" s="130">
        <v>15</v>
      </c>
      <c r="Y43" s="113">
        <v>6</v>
      </c>
      <c r="Z43" s="130">
        <v>20</v>
      </c>
      <c r="AA43" s="113">
        <v>10</v>
      </c>
      <c r="AB43" s="130">
        <v>16</v>
      </c>
      <c r="AC43" s="113">
        <v>5</v>
      </c>
      <c r="AD43" s="113"/>
      <c r="AE43" s="113"/>
      <c r="AF43" s="130">
        <f>D43+F43+H43+L43+N43+R43+T43+V43+X43+Z43+AB43</f>
        <v>112</v>
      </c>
      <c r="AG43" s="113">
        <f>G43+I43+M43+O43+S43+U43+W43+Y43+AA43+AC43</f>
        <v>52</v>
      </c>
      <c r="AH43" s="130">
        <v>4</v>
      </c>
      <c r="AI43" s="113">
        <v>2</v>
      </c>
      <c r="AJ43" s="130">
        <v>23</v>
      </c>
      <c r="AK43" s="113">
        <v>10</v>
      </c>
      <c r="AL43" s="130">
        <v>9</v>
      </c>
      <c r="AM43" s="74"/>
    </row>
    <row r="44" spans="1:39" ht="39.75" x14ac:dyDescent="0.2">
      <c r="A44" s="159">
        <v>3</v>
      </c>
      <c r="B44" s="129" t="s">
        <v>72</v>
      </c>
      <c r="C44" s="109" t="s">
        <v>74</v>
      </c>
      <c r="D44" s="130">
        <v>0</v>
      </c>
      <c r="E44" s="113">
        <v>0</v>
      </c>
      <c r="F44" s="128">
        <f>F45+F46</f>
        <v>1</v>
      </c>
      <c r="G44" s="130">
        <f t="shared" ref="G44:AK44" si="7">G45+G46</f>
        <v>0</v>
      </c>
      <c r="H44" s="128">
        <f t="shared" si="7"/>
        <v>6</v>
      </c>
      <c r="I44" s="128">
        <f t="shared" si="7"/>
        <v>2</v>
      </c>
      <c r="J44" s="128"/>
      <c r="K44" s="128"/>
      <c r="L44" s="128">
        <f t="shared" si="7"/>
        <v>7</v>
      </c>
      <c r="M44" s="128">
        <f t="shared" si="7"/>
        <v>4</v>
      </c>
      <c r="N44" s="128">
        <f t="shared" si="7"/>
        <v>10</v>
      </c>
      <c r="O44" s="128">
        <f t="shared" si="7"/>
        <v>4</v>
      </c>
      <c r="P44" s="128"/>
      <c r="Q44" s="128"/>
      <c r="R44" s="130">
        <f t="shared" si="7"/>
        <v>9</v>
      </c>
      <c r="S44" s="130">
        <f t="shared" si="7"/>
        <v>4</v>
      </c>
      <c r="T44" s="130">
        <f t="shared" si="7"/>
        <v>24</v>
      </c>
      <c r="U44" s="130">
        <f t="shared" si="7"/>
        <v>12</v>
      </c>
      <c r="V44" s="130">
        <f t="shared" si="7"/>
        <v>12</v>
      </c>
      <c r="W44" s="130">
        <f t="shared" si="7"/>
        <v>9</v>
      </c>
      <c r="X44" s="130">
        <f t="shared" si="7"/>
        <v>28</v>
      </c>
      <c r="Y44" s="130">
        <f t="shared" si="7"/>
        <v>10</v>
      </c>
      <c r="Z44" s="130">
        <f t="shared" si="7"/>
        <v>26</v>
      </c>
      <c r="AA44" s="130">
        <f t="shared" si="7"/>
        <v>13</v>
      </c>
      <c r="AB44" s="130">
        <f t="shared" si="7"/>
        <v>20</v>
      </c>
      <c r="AC44" s="130">
        <f t="shared" si="7"/>
        <v>14</v>
      </c>
      <c r="AD44" s="130"/>
      <c r="AE44" s="130"/>
      <c r="AF44" s="130">
        <f t="shared" si="7"/>
        <v>143</v>
      </c>
      <c r="AG44" s="113">
        <f t="shared" si="7"/>
        <v>72</v>
      </c>
      <c r="AH44" s="130">
        <f t="shared" si="7"/>
        <v>1</v>
      </c>
      <c r="AI44" s="130">
        <f t="shared" si="7"/>
        <v>0</v>
      </c>
      <c r="AJ44" s="130">
        <f t="shared" si="7"/>
        <v>34</v>
      </c>
      <c r="AK44" s="113">
        <f t="shared" si="7"/>
        <v>21</v>
      </c>
      <c r="AL44" s="160">
        <v>13</v>
      </c>
    </row>
    <row r="45" spans="1:39" ht="12.75" x14ac:dyDescent="0.2">
      <c r="A45" s="159"/>
      <c r="B45" s="129" t="s">
        <v>72</v>
      </c>
      <c r="C45" s="109" t="s">
        <v>58</v>
      </c>
      <c r="D45" s="130">
        <v>0</v>
      </c>
      <c r="E45" s="113">
        <v>0</v>
      </c>
      <c r="F45" s="128">
        <v>1</v>
      </c>
      <c r="G45" s="113">
        <v>0</v>
      </c>
      <c r="H45" s="128">
        <v>6</v>
      </c>
      <c r="I45" s="129">
        <v>2</v>
      </c>
      <c r="J45" s="129"/>
      <c r="K45" s="129"/>
      <c r="L45" s="128">
        <v>7</v>
      </c>
      <c r="M45" s="129">
        <v>4</v>
      </c>
      <c r="N45" s="128">
        <v>8</v>
      </c>
      <c r="O45" s="129">
        <v>3</v>
      </c>
      <c r="P45" s="129"/>
      <c r="Q45" s="129"/>
      <c r="R45" s="130">
        <v>6</v>
      </c>
      <c r="S45" s="113">
        <v>3</v>
      </c>
      <c r="T45" s="130">
        <v>22</v>
      </c>
      <c r="U45" s="113">
        <v>12</v>
      </c>
      <c r="V45" s="130">
        <v>10</v>
      </c>
      <c r="W45" s="113">
        <v>8</v>
      </c>
      <c r="X45" s="130">
        <v>22</v>
      </c>
      <c r="Y45" s="113">
        <v>9</v>
      </c>
      <c r="Z45" s="130">
        <v>22</v>
      </c>
      <c r="AA45" s="113">
        <v>13</v>
      </c>
      <c r="AB45" s="130">
        <v>19</v>
      </c>
      <c r="AC45" s="113">
        <v>14</v>
      </c>
      <c r="AD45" s="113"/>
      <c r="AE45" s="113"/>
      <c r="AF45" s="130">
        <f>D45+F45+H45+L45+N45+R45+T45+V45+X45+Z45+AB45</f>
        <v>123</v>
      </c>
      <c r="AG45" s="113">
        <f>G45+I45+M45+O45+S45+U45+W45+Y45+AA45+AC45</f>
        <v>68</v>
      </c>
      <c r="AH45" s="130">
        <v>1</v>
      </c>
      <c r="AI45" s="113">
        <v>0</v>
      </c>
      <c r="AJ45" s="130">
        <v>31</v>
      </c>
      <c r="AK45" s="113">
        <v>21</v>
      </c>
      <c r="AL45" s="160"/>
    </row>
    <row r="46" spans="1:39" ht="25.5" x14ac:dyDescent="0.2">
      <c r="A46" s="159"/>
      <c r="B46" s="129" t="s">
        <v>72</v>
      </c>
      <c r="C46" s="109" t="s">
        <v>59</v>
      </c>
      <c r="D46" s="130">
        <v>0</v>
      </c>
      <c r="E46" s="113">
        <v>0</v>
      </c>
      <c r="F46" s="113">
        <v>0</v>
      </c>
      <c r="G46" s="113">
        <v>0</v>
      </c>
      <c r="H46" s="130">
        <v>0</v>
      </c>
      <c r="I46" s="113">
        <v>0</v>
      </c>
      <c r="J46" s="113"/>
      <c r="K46" s="113"/>
      <c r="L46" s="130">
        <v>0</v>
      </c>
      <c r="M46" s="113">
        <v>0</v>
      </c>
      <c r="N46" s="128">
        <v>2</v>
      </c>
      <c r="O46" s="129">
        <v>1</v>
      </c>
      <c r="P46" s="129"/>
      <c r="Q46" s="129"/>
      <c r="R46" s="130">
        <v>3</v>
      </c>
      <c r="S46" s="113">
        <v>1</v>
      </c>
      <c r="T46" s="130">
        <v>2</v>
      </c>
      <c r="U46" s="113">
        <v>0</v>
      </c>
      <c r="V46" s="130">
        <v>2</v>
      </c>
      <c r="W46" s="113">
        <v>1</v>
      </c>
      <c r="X46" s="130">
        <v>6</v>
      </c>
      <c r="Y46" s="113">
        <v>1</v>
      </c>
      <c r="Z46" s="130">
        <v>4</v>
      </c>
      <c r="AA46" s="113">
        <v>0</v>
      </c>
      <c r="AB46" s="130">
        <v>1</v>
      </c>
      <c r="AC46" s="113">
        <v>0</v>
      </c>
      <c r="AD46" s="113"/>
      <c r="AE46" s="113"/>
      <c r="AF46" s="130">
        <f>D46+F46+H46+L46+N46+R46+T46+V46+X46+Z46+AB46</f>
        <v>20</v>
      </c>
      <c r="AG46" s="113">
        <f>G46+I46+M46+O46+S46+U46+W46+Y46+AA46+AC46</f>
        <v>4</v>
      </c>
      <c r="AH46" s="130">
        <v>0</v>
      </c>
      <c r="AI46" s="113">
        <v>0</v>
      </c>
      <c r="AJ46" s="130">
        <v>3</v>
      </c>
      <c r="AK46" s="113">
        <v>0</v>
      </c>
      <c r="AL46" s="160"/>
    </row>
    <row r="47" spans="1:39" ht="39.75" x14ac:dyDescent="0.2">
      <c r="A47" s="159">
        <v>4</v>
      </c>
      <c r="B47" s="129" t="s">
        <v>72</v>
      </c>
      <c r="C47" s="109" t="s">
        <v>73</v>
      </c>
      <c r="D47" s="130">
        <v>0</v>
      </c>
      <c r="E47" s="113">
        <v>0</v>
      </c>
      <c r="F47" s="128">
        <f>SUM(F48:F49)</f>
        <v>2</v>
      </c>
      <c r="G47" s="130">
        <f>SUM(G48:G49)</f>
        <v>1</v>
      </c>
      <c r="H47" s="128">
        <f>SUM(H48:H49)</f>
        <v>8</v>
      </c>
      <c r="I47" s="128">
        <f t="shared" ref="I47:AC47" si="8">SUM(I48:I49)</f>
        <v>2</v>
      </c>
      <c r="J47" s="128"/>
      <c r="K47" s="128"/>
      <c r="L47" s="128">
        <f t="shared" si="8"/>
        <v>9</v>
      </c>
      <c r="M47" s="128">
        <f t="shared" si="8"/>
        <v>2</v>
      </c>
      <c r="N47" s="128">
        <f t="shared" si="8"/>
        <v>20</v>
      </c>
      <c r="O47" s="128">
        <f t="shared" si="8"/>
        <v>10</v>
      </c>
      <c r="P47" s="128"/>
      <c r="Q47" s="128"/>
      <c r="R47" s="130">
        <f t="shared" si="8"/>
        <v>10</v>
      </c>
      <c r="S47" s="130">
        <f t="shared" si="8"/>
        <v>3</v>
      </c>
      <c r="T47" s="130">
        <f t="shared" si="8"/>
        <v>14</v>
      </c>
      <c r="U47" s="130">
        <f t="shared" si="8"/>
        <v>4</v>
      </c>
      <c r="V47" s="130">
        <f t="shared" si="8"/>
        <v>15</v>
      </c>
      <c r="W47" s="130">
        <f t="shared" si="8"/>
        <v>8</v>
      </c>
      <c r="X47" s="130">
        <f t="shared" si="8"/>
        <v>22</v>
      </c>
      <c r="Y47" s="130">
        <f t="shared" si="8"/>
        <v>12</v>
      </c>
      <c r="Z47" s="130">
        <f t="shared" si="8"/>
        <v>23</v>
      </c>
      <c r="AA47" s="130">
        <f t="shared" si="8"/>
        <v>9</v>
      </c>
      <c r="AB47" s="130">
        <f t="shared" si="8"/>
        <v>18</v>
      </c>
      <c r="AC47" s="130">
        <f t="shared" si="8"/>
        <v>8</v>
      </c>
      <c r="AD47" s="130"/>
      <c r="AE47" s="130"/>
      <c r="AF47" s="130">
        <f t="shared" ref="AF47:AK47" si="9">AF48+AF49</f>
        <v>141</v>
      </c>
      <c r="AG47" s="113">
        <f t="shared" si="9"/>
        <v>59</v>
      </c>
      <c r="AH47" s="130">
        <f t="shared" si="9"/>
        <v>3</v>
      </c>
      <c r="AI47" s="130">
        <f t="shared" si="9"/>
        <v>1</v>
      </c>
      <c r="AJ47" s="130">
        <f t="shared" si="9"/>
        <v>55</v>
      </c>
      <c r="AK47" s="113">
        <f t="shared" si="9"/>
        <v>25</v>
      </c>
      <c r="AL47" s="160">
        <v>13</v>
      </c>
    </row>
    <row r="48" spans="1:39" ht="25.5" x14ac:dyDescent="0.2">
      <c r="A48" s="159"/>
      <c r="B48" s="129" t="s">
        <v>72</v>
      </c>
      <c r="C48" s="109" t="s">
        <v>60</v>
      </c>
      <c r="D48" s="130">
        <v>0</v>
      </c>
      <c r="E48" s="113">
        <v>0</v>
      </c>
      <c r="F48" s="128">
        <v>1</v>
      </c>
      <c r="G48" s="113">
        <v>0</v>
      </c>
      <c r="H48" s="128">
        <v>6</v>
      </c>
      <c r="I48" s="129">
        <v>2</v>
      </c>
      <c r="J48" s="129"/>
      <c r="K48" s="129"/>
      <c r="L48" s="128">
        <v>7</v>
      </c>
      <c r="M48" s="129">
        <v>2</v>
      </c>
      <c r="N48" s="128">
        <v>14</v>
      </c>
      <c r="O48" s="129">
        <v>7</v>
      </c>
      <c r="P48" s="129"/>
      <c r="Q48" s="129"/>
      <c r="R48" s="130">
        <v>5</v>
      </c>
      <c r="S48" s="113">
        <v>3</v>
      </c>
      <c r="T48" s="130">
        <v>10</v>
      </c>
      <c r="U48" s="113">
        <v>4</v>
      </c>
      <c r="V48" s="130">
        <v>11</v>
      </c>
      <c r="W48" s="113">
        <v>7</v>
      </c>
      <c r="X48" s="130">
        <v>17</v>
      </c>
      <c r="Y48" s="113">
        <v>10</v>
      </c>
      <c r="Z48" s="130">
        <v>17</v>
      </c>
      <c r="AA48" s="113">
        <v>8</v>
      </c>
      <c r="AB48" s="130">
        <v>11</v>
      </c>
      <c r="AC48" s="113">
        <v>7</v>
      </c>
      <c r="AD48" s="113"/>
      <c r="AE48" s="113"/>
      <c r="AF48" s="130">
        <f t="shared" ref="AF48:AG51" si="10">D48+F48+H48+L48+N48+R48+T48+V48+X48+Z48+AB48</f>
        <v>99</v>
      </c>
      <c r="AG48" s="113">
        <f t="shared" si="10"/>
        <v>50</v>
      </c>
      <c r="AH48" s="130">
        <v>2</v>
      </c>
      <c r="AI48" s="113">
        <v>1</v>
      </c>
      <c r="AJ48" s="130">
        <v>39</v>
      </c>
      <c r="AK48" s="113">
        <v>19</v>
      </c>
      <c r="AL48" s="160"/>
    </row>
    <row r="49" spans="1:39" ht="38.25" x14ac:dyDescent="0.2">
      <c r="A49" s="159"/>
      <c r="B49" s="129" t="s">
        <v>72</v>
      </c>
      <c r="C49" s="109" t="s">
        <v>61</v>
      </c>
      <c r="D49" s="130">
        <v>0</v>
      </c>
      <c r="E49" s="113">
        <v>0</v>
      </c>
      <c r="F49" s="130">
        <v>1</v>
      </c>
      <c r="G49" s="113">
        <v>1</v>
      </c>
      <c r="H49" s="130">
        <v>2</v>
      </c>
      <c r="I49" s="113">
        <v>0</v>
      </c>
      <c r="J49" s="113"/>
      <c r="K49" s="113"/>
      <c r="L49" s="130">
        <v>2</v>
      </c>
      <c r="M49" s="113">
        <v>0</v>
      </c>
      <c r="N49" s="130">
        <v>6</v>
      </c>
      <c r="O49" s="113">
        <v>3</v>
      </c>
      <c r="P49" s="113"/>
      <c r="Q49" s="113"/>
      <c r="R49" s="130">
        <v>5</v>
      </c>
      <c r="S49" s="113">
        <v>0</v>
      </c>
      <c r="T49" s="130">
        <v>4</v>
      </c>
      <c r="U49" s="113">
        <v>0</v>
      </c>
      <c r="V49" s="130">
        <v>4</v>
      </c>
      <c r="W49" s="113">
        <v>1</v>
      </c>
      <c r="X49" s="130">
        <v>5</v>
      </c>
      <c r="Y49" s="113">
        <v>2</v>
      </c>
      <c r="Z49" s="130">
        <v>6</v>
      </c>
      <c r="AA49" s="113">
        <v>1</v>
      </c>
      <c r="AB49" s="130">
        <v>7</v>
      </c>
      <c r="AC49" s="113">
        <v>1</v>
      </c>
      <c r="AD49" s="113"/>
      <c r="AE49" s="113"/>
      <c r="AF49" s="130">
        <f t="shared" si="10"/>
        <v>42</v>
      </c>
      <c r="AG49" s="113">
        <f t="shared" si="10"/>
        <v>9</v>
      </c>
      <c r="AH49" s="130">
        <v>1</v>
      </c>
      <c r="AI49" s="113">
        <v>0</v>
      </c>
      <c r="AJ49" s="130">
        <v>16</v>
      </c>
      <c r="AK49" s="113">
        <v>6</v>
      </c>
      <c r="AL49" s="160"/>
    </row>
    <row r="50" spans="1:39" ht="51" x14ac:dyDescent="0.2">
      <c r="A50" s="129">
        <v>5</v>
      </c>
      <c r="B50" s="129" t="s">
        <v>72</v>
      </c>
      <c r="C50" s="109" t="s">
        <v>67</v>
      </c>
      <c r="D50" s="128">
        <v>34</v>
      </c>
      <c r="E50" s="129">
        <v>15</v>
      </c>
      <c r="F50" s="128">
        <v>34</v>
      </c>
      <c r="G50" s="129">
        <v>13</v>
      </c>
      <c r="H50" s="128">
        <v>31</v>
      </c>
      <c r="I50" s="129">
        <v>11</v>
      </c>
      <c r="J50" s="129"/>
      <c r="K50" s="129"/>
      <c r="L50" s="128">
        <v>22</v>
      </c>
      <c r="M50" s="129">
        <v>3</v>
      </c>
      <c r="N50" s="128">
        <v>10</v>
      </c>
      <c r="O50" s="129">
        <v>3</v>
      </c>
      <c r="P50" s="129"/>
      <c r="Q50" s="129"/>
      <c r="R50" s="130">
        <v>0</v>
      </c>
      <c r="S50" s="113">
        <v>0</v>
      </c>
      <c r="T50" s="130">
        <v>0</v>
      </c>
      <c r="U50" s="113">
        <v>0</v>
      </c>
      <c r="V50" s="130">
        <v>0</v>
      </c>
      <c r="W50" s="113">
        <v>0</v>
      </c>
      <c r="X50" s="130">
        <v>0</v>
      </c>
      <c r="Y50" s="113">
        <v>0</v>
      </c>
      <c r="Z50" s="130">
        <v>0</v>
      </c>
      <c r="AA50" s="113">
        <v>0</v>
      </c>
      <c r="AB50" s="130">
        <v>0</v>
      </c>
      <c r="AC50" s="113">
        <v>0</v>
      </c>
      <c r="AD50" s="113"/>
      <c r="AE50" s="113"/>
      <c r="AF50" s="106">
        <f t="shared" si="10"/>
        <v>131</v>
      </c>
      <c r="AG50" s="110">
        <f t="shared" si="10"/>
        <v>45</v>
      </c>
      <c r="AH50" s="130">
        <v>0</v>
      </c>
      <c r="AI50" s="113">
        <v>0</v>
      </c>
      <c r="AJ50" s="130">
        <v>3</v>
      </c>
      <c r="AK50" s="113">
        <v>0</v>
      </c>
      <c r="AL50" s="130">
        <v>12</v>
      </c>
    </row>
    <row r="51" spans="1:39" ht="52.5" x14ac:dyDescent="0.2">
      <c r="A51" s="129">
        <v>6</v>
      </c>
      <c r="B51" s="129" t="s">
        <v>72</v>
      </c>
      <c r="C51" s="109" t="s">
        <v>77</v>
      </c>
      <c r="D51" s="130">
        <v>0</v>
      </c>
      <c r="E51" s="113">
        <v>0</v>
      </c>
      <c r="F51" s="130">
        <v>0</v>
      </c>
      <c r="G51" s="113">
        <v>0</v>
      </c>
      <c r="H51" s="130">
        <v>9</v>
      </c>
      <c r="I51" s="113">
        <v>1</v>
      </c>
      <c r="J51" s="113"/>
      <c r="K51" s="113"/>
      <c r="L51" s="130">
        <v>11</v>
      </c>
      <c r="M51" s="113">
        <v>0</v>
      </c>
      <c r="N51" s="130">
        <v>20</v>
      </c>
      <c r="O51" s="113">
        <v>1</v>
      </c>
      <c r="P51" s="113"/>
      <c r="Q51" s="113"/>
      <c r="R51" s="130">
        <v>4</v>
      </c>
      <c r="S51" s="113">
        <v>0</v>
      </c>
      <c r="T51" s="130">
        <v>12</v>
      </c>
      <c r="U51" s="113">
        <v>1</v>
      </c>
      <c r="V51" s="130">
        <v>10</v>
      </c>
      <c r="W51" s="113">
        <v>1</v>
      </c>
      <c r="X51" s="130">
        <v>6</v>
      </c>
      <c r="Y51" s="113">
        <v>1</v>
      </c>
      <c r="Z51" s="130">
        <v>12</v>
      </c>
      <c r="AA51" s="113">
        <v>2</v>
      </c>
      <c r="AB51" s="130">
        <v>8</v>
      </c>
      <c r="AC51" s="113">
        <v>1</v>
      </c>
      <c r="AD51" s="113"/>
      <c r="AE51" s="113"/>
      <c r="AF51" s="130">
        <f t="shared" si="10"/>
        <v>92</v>
      </c>
      <c r="AG51" s="113">
        <f t="shared" si="10"/>
        <v>8</v>
      </c>
      <c r="AH51" s="130">
        <v>0</v>
      </c>
      <c r="AI51" s="113">
        <v>0</v>
      </c>
      <c r="AJ51" s="130">
        <v>4</v>
      </c>
      <c r="AK51" s="113">
        <v>0</v>
      </c>
      <c r="AL51" s="130">
        <v>10</v>
      </c>
    </row>
    <row r="52" spans="1:39" ht="25.5" x14ac:dyDescent="0.2">
      <c r="A52" s="129"/>
      <c r="B52" s="128" t="s">
        <v>72</v>
      </c>
      <c r="C52" s="108" t="s">
        <v>39</v>
      </c>
      <c r="D52" s="106">
        <f>SUM(D42:D51)</f>
        <v>34</v>
      </c>
      <c r="E52" s="106">
        <f>SUM(E42:E51)</f>
        <v>15</v>
      </c>
      <c r="F52" s="106">
        <f>F51+F50+F47+F44+F43+F42</f>
        <v>41</v>
      </c>
      <c r="G52" s="106">
        <f>G51+G50+G47+G44+G43+G42</f>
        <v>17</v>
      </c>
      <c r="H52" s="106">
        <f>H51+H50+H47+H44+H43+H42</f>
        <v>66</v>
      </c>
      <c r="I52" s="106">
        <f>I51+I50+I47+I44+I43+I42</f>
        <v>18</v>
      </c>
      <c r="J52" s="106"/>
      <c r="K52" s="106"/>
      <c r="L52" s="106">
        <f>L51+L50+L47+L44+L43+L42</f>
        <v>64</v>
      </c>
      <c r="M52" s="106">
        <f>M51+M50+M47+M44+M43+M42</f>
        <v>16</v>
      </c>
      <c r="N52" s="106">
        <f>N51+N50+N47+N44+N43+N42</f>
        <v>83</v>
      </c>
      <c r="O52" s="106">
        <f>O51+O50+O47+O44+O43+O42</f>
        <v>25</v>
      </c>
      <c r="P52" s="106"/>
      <c r="Q52" s="106"/>
      <c r="R52" s="106">
        <f t="shared" ref="R52:AC52" si="11">R51+R50+R47+R44+R43+R42</f>
        <v>54</v>
      </c>
      <c r="S52" s="106">
        <f t="shared" si="11"/>
        <v>22</v>
      </c>
      <c r="T52" s="106">
        <f t="shared" si="11"/>
        <v>90</v>
      </c>
      <c r="U52" s="106">
        <f t="shared" si="11"/>
        <v>34</v>
      </c>
      <c r="V52" s="106">
        <f t="shared" si="11"/>
        <v>77</v>
      </c>
      <c r="W52" s="106">
        <f t="shared" si="11"/>
        <v>37</v>
      </c>
      <c r="X52" s="106">
        <f t="shared" si="11"/>
        <v>100</v>
      </c>
      <c r="Y52" s="106">
        <f t="shared" si="11"/>
        <v>43</v>
      </c>
      <c r="Z52" s="106">
        <f t="shared" si="11"/>
        <v>104</v>
      </c>
      <c r="AA52" s="106">
        <f t="shared" si="11"/>
        <v>47</v>
      </c>
      <c r="AB52" s="106">
        <f t="shared" si="11"/>
        <v>91</v>
      </c>
      <c r="AC52" s="106">
        <f t="shared" si="11"/>
        <v>45</v>
      </c>
      <c r="AD52" s="106"/>
      <c r="AE52" s="106"/>
      <c r="AF52" s="106">
        <f>D52+F52+H52+L52+N52+R52+T52+V52+X52+Z52+AB52</f>
        <v>804</v>
      </c>
      <c r="AG52" s="106">
        <f t="shared" ref="AG52:AK52" si="12">AG51+AG50+AG47+AG44+AG43+AG42</f>
        <v>319</v>
      </c>
      <c r="AH52" s="130">
        <f t="shared" si="12"/>
        <v>9</v>
      </c>
      <c r="AI52" s="130">
        <f t="shared" si="12"/>
        <v>4</v>
      </c>
      <c r="AJ52" s="130">
        <f t="shared" si="12"/>
        <v>159</v>
      </c>
      <c r="AK52" s="130">
        <f t="shared" si="12"/>
        <v>76</v>
      </c>
      <c r="AL52" s="130">
        <v>71</v>
      </c>
    </row>
    <row r="53" spans="1:39" ht="14.25" x14ac:dyDescent="0.2">
      <c r="A53" s="89" t="s">
        <v>75</v>
      </c>
      <c r="B53" s="128"/>
      <c r="C53" s="129"/>
      <c r="D53" s="129"/>
      <c r="E53" s="128"/>
      <c r="F53" s="129"/>
      <c r="G53" s="128"/>
      <c r="H53" s="129"/>
      <c r="I53" s="128"/>
      <c r="J53" s="129"/>
      <c r="K53" s="129"/>
      <c r="L53" s="129"/>
      <c r="M53" s="128"/>
      <c r="N53" s="129"/>
      <c r="O53" s="128"/>
      <c r="P53" s="129"/>
      <c r="Q53" s="129"/>
      <c r="R53" s="129"/>
      <c r="S53" s="128"/>
      <c r="T53" s="129"/>
      <c r="U53" s="128"/>
      <c r="V53" s="129"/>
      <c r="W53" s="128"/>
      <c r="X53" s="129"/>
      <c r="Y53" s="128"/>
      <c r="Z53" s="129"/>
      <c r="AA53" s="128"/>
      <c r="AB53" s="129"/>
      <c r="AC53" s="128"/>
      <c r="AD53" s="129"/>
      <c r="AE53" s="129"/>
      <c r="AF53" s="128"/>
      <c r="AG53" s="129"/>
      <c r="AH53" s="128"/>
      <c r="AI53" s="129"/>
      <c r="AJ53" s="129"/>
      <c r="AK53" s="129"/>
      <c r="AL53" s="112"/>
      <c r="AM53" s="74"/>
    </row>
    <row r="54" spans="1:39" s="5" customFormat="1" ht="52.5" x14ac:dyDescent="0.2">
      <c r="A54" s="120">
        <v>1</v>
      </c>
      <c r="B54" s="120" t="s">
        <v>78</v>
      </c>
      <c r="C54" s="126" t="s">
        <v>69</v>
      </c>
      <c r="D54" s="119">
        <v>0</v>
      </c>
      <c r="E54" s="69">
        <v>0</v>
      </c>
      <c r="F54" s="83">
        <v>5</v>
      </c>
      <c r="G54" s="69">
        <v>1</v>
      </c>
      <c r="H54" s="83">
        <v>6</v>
      </c>
      <c r="I54" s="120">
        <v>3</v>
      </c>
      <c r="J54" s="120"/>
      <c r="K54" s="120"/>
      <c r="L54" s="83">
        <v>7</v>
      </c>
      <c r="M54" s="120">
        <v>1</v>
      </c>
      <c r="N54" s="83">
        <v>13</v>
      </c>
      <c r="O54" s="120">
        <v>3</v>
      </c>
      <c r="P54" s="120"/>
      <c r="Q54" s="120"/>
      <c r="R54" s="119">
        <v>16</v>
      </c>
      <c r="S54" s="69">
        <v>6</v>
      </c>
      <c r="T54" s="119">
        <v>24</v>
      </c>
      <c r="U54" s="69">
        <v>16</v>
      </c>
      <c r="V54" s="119">
        <v>23</v>
      </c>
      <c r="W54" s="69">
        <v>7</v>
      </c>
      <c r="X54" s="119">
        <v>23</v>
      </c>
      <c r="Y54" s="69">
        <v>11</v>
      </c>
      <c r="Z54" s="119">
        <v>35</v>
      </c>
      <c r="AA54" s="69">
        <v>16</v>
      </c>
      <c r="AB54" s="119">
        <v>22</v>
      </c>
      <c r="AC54" s="69">
        <v>12</v>
      </c>
      <c r="AD54" s="69"/>
      <c r="AE54" s="69"/>
      <c r="AF54" s="119">
        <f>D54+F54+H54+L54+N54+R54+T54+V54+X54+Z54+AB54</f>
        <v>174</v>
      </c>
      <c r="AG54" s="69">
        <f>G54+I54+M54+O54+S54+U54+W54+Y54+AA54+AC54</f>
        <v>76</v>
      </c>
      <c r="AH54" s="119">
        <v>1</v>
      </c>
      <c r="AI54" s="69">
        <v>1</v>
      </c>
      <c r="AJ54" s="119">
        <v>34</v>
      </c>
      <c r="AK54" s="69">
        <v>15</v>
      </c>
      <c r="AL54" s="119">
        <v>12</v>
      </c>
    </row>
    <row r="55" spans="1:39" s="5" customFormat="1" ht="52.5" x14ac:dyDescent="0.2">
      <c r="A55" s="120">
        <v>2</v>
      </c>
      <c r="B55" s="120" t="s">
        <v>78</v>
      </c>
      <c r="C55" s="114" t="s">
        <v>76</v>
      </c>
      <c r="D55" s="119">
        <v>0</v>
      </c>
      <c r="E55" s="69">
        <v>0</v>
      </c>
      <c r="F55" s="83">
        <v>1</v>
      </c>
      <c r="G55" s="69">
        <v>1</v>
      </c>
      <c r="H55" s="83">
        <v>1</v>
      </c>
      <c r="I55" s="120">
        <v>1</v>
      </c>
      <c r="J55" s="120"/>
      <c r="K55" s="120"/>
      <c r="L55" s="83">
        <v>6</v>
      </c>
      <c r="M55" s="120">
        <v>1</v>
      </c>
      <c r="N55" s="83">
        <v>9</v>
      </c>
      <c r="O55" s="120">
        <v>4</v>
      </c>
      <c r="P55" s="120"/>
      <c r="Q55" s="120"/>
      <c r="R55" s="119">
        <v>7</v>
      </c>
      <c r="S55" s="69">
        <v>1</v>
      </c>
      <c r="T55" s="119">
        <v>12</v>
      </c>
      <c r="U55" s="69">
        <v>3</v>
      </c>
      <c r="V55" s="119">
        <v>16</v>
      </c>
      <c r="W55" s="69">
        <v>7</v>
      </c>
      <c r="X55" s="119">
        <v>12</v>
      </c>
      <c r="Y55" s="69">
        <v>8</v>
      </c>
      <c r="Z55" s="119">
        <v>15</v>
      </c>
      <c r="AA55" s="69">
        <v>6</v>
      </c>
      <c r="AB55" s="119">
        <v>20</v>
      </c>
      <c r="AC55" s="69">
        <v>10</v>
      </c>
      <c r="AD55" s="69"/>
      <c r="AE55" s="69"/>
      <c r="AF55" s="119">
        <f>D55+F55+H55+L55+N55+R55+T55+V55+X55+Z55+AB55</f>
        <v>99</v>
      </c>
      <c r="AG55" s="69">
        <f>G55+I55+M55+O55+S55+U55+W55+Y55+AA55+AC55</f>
        <v>42</v>
      </c>
      <c r="AH55" s="119">
        <v>4</v>
      </c>
      <c r="AI55" s="69">
        <v>2</v>
      </c>
      <c r="AJ55" s="119">
        <v>19</v>
      </c>
      <c r="AK55" s="69">
        <v>8</v>
      </c>
      <c r="AL55" s="119">
        <v>8</v>
      </c>
    </row>
    <row r="56" spans="1:39" s="5" customFormat="1" ht="39.75" x14ac:dyDescent="0.2">
      <c r="A56" s="154">
        <v>3</v>
      </c>
      <c r="B56" s="120" t="s">
        <v>78</v>
      </c>
      <c r="C56" s="126" t="s">
        <v>74</v>
      </c>
      <c r="D56" s="119">
        <v>0</v>
      </c>
      <c r="E56" s="69">
        <v>0</v>
      </c>
      <c r="F56" s="83">
        <f>F57+F58</f>
        <v>1</v>
      </c>
      <c r="G56" s="119">
        <f>G57+G58</f>
        <v>0</v>
      </c>
      <c r="H56" s="83">
        <f>H57+H58</f>
        <v>2</v>
      </c>
      <c r="I56" s="120">
        <f>I57+I58</f>
        <v>0</v>
      </c>
      <c r="J56" s="83"/>
      <c r="K56" s="83"/>
      <c r="L56" s="83">
        <f>L57+L58</f>
        <v>6</v>
      </c>
      <c r="M56" s="120">
        <f>M57+M58</f>
        <v>2</v>
      </c>
      <c r="N56" s="83">
        <f>N57+N58</f>
        <v>6</v>
      </c>
      <c r="O56" s="120">
        <f>O57+O58</f>
        <v>4</v>
      </c>
      <c r="P56" s="83"/>
      <c r="Q56" s="83"/>
      <c r="R56" s="119">
        <f t="shared" ref="R56:AC56" si="13">R57+R58</f>
        <v>8</v>
      </c>
      <c r="S56" s="69">
        <f t="shared" si="13"/>
        <v>3</v>
      </c>
      <c r="T56" s="119">
        <f t="shared" si="13"/>
        <v>10</v>
      </c>
      <c r="U56" s="69">
        <f t="shared" si="13"/>
        <v>4</v>
      </c>
      <c r="V56" s="119">
        <f t="shared" si="13"/>
        <v>12</v>
      </c>
      <c r="W56" s="69">
        <f t="shared" si="13"/>
        <v>7</v>
      </c>
      <c r="X56" s="119">
        <f t="shared" si="13"/>
        <v>21</v>
      </c>
      <c r="Y56" s="69">
        <f t="shared" si="13"/>
        <v>11</v>
      </c>
      <c r="Z56" s="119">
        <f t="shared" si="13"/>
        <v>29</v>
      </c>
      <c r="AA56" s="69">
        <f t="shared" si="13"/>
        <v>14</v>
      </c>
      <c r="AB56" s="119">
        <f t="shared" si="13"/>
        <v>30</v>
      </c>
      <c r="AC56" s="69">
        <f t="shared" si="13"/>
        <v>14</v>
      </c>
      <c r="AD56" s="119"/>
      <c r="AE56" s="119"/>
      <c r="AF56" s="119">
        <f t="shared" ref="AF56:AK56" si="14">AF57+AF58</f>
        <v>125</v>
      </c>
      <c r="AG56" s="69">
        <f t="shared" si="14"/>
        <v>59</v>
      </c>
      <c r="AH56" s="119">
        <f t="shared" si="14"/>
        <v>1</v>
      </c>
      <c r="AI56" s="119">
        <f t="shared" si="14"/>
        <v>0</v>
      </c>
      <c r="AJ56" s="119">
        <f t="shared" si="14"/>
        <v>26</v>
      </c>
      <c r="AK56" s="69">
        <f t="shared" si="14"/>
        <v>15</v>
      </c>
      <c r="AL56" s="152">
        <v>10</v>
      </c>
      <c r="AM56" s="76"/>
    </row>
    <row r="57" spans="1:39" s="5" customFormat="1" ht="12.75" x14ac:dyDescent="0.2">
      <c r="A57" s="154"/>
      <c r="B57" s="120" t="s">
        <v>78</v>
      </c>
      <c r="C57" s="126" t="s">
        <v>79</v>
      </c>
      <c r="D57" s="119">
        <v>0</v>
      </c>
      <c r="E57" s="69">
        <v>0</v>
      </c>
      <c r="F57" s="83">
        <v>1</v>
      </c>
      <c r="G57" s="69">
        <v>0</v>
      </c>
      <c r="H57" s="83">
        <v>2</v>
      </c>
      <c r="I57" s="120">
        <v>0</v>
      </c>
      <c r="J57" s="120"/>
      <c r="K57" s="120"/>
      <c r="L57" s="83">
        <v>5</v>
      </c>
      <c r="M57" s="120">
        <v>1</v>
      </c>
      <c r="N57" s="83">
        <v>6</v>
      </c>
      <c r="O57" s="120">
        <v>4</v>
      </c>
      <c r="P57" s="120"/>
      <c r="Q57" s="120"/>
      <c r="R57" s="119">
        <v>6</v>
      </c>
      <c r="S57" s="69">
        <v>2</v>
      </c>
      <c r="T57" s="119">
        <v>6</v>
      </c>
      <c r="U57" s="69">
        <v>3</v>
      </c>
      <c r="V57" s="119">
        <v>11</v>
      </c>
      <c r="W57" s="69">
        <v>6</v>
      </c>
      <c r="X57" s="119">
        <v>15</v>
      </c>
      <c r="Y57" s="69">
        <v>10</v>
      </c>
      <c r="Z57" s="119">
        <v>23</v>
      </c>
      <c r="AA57" s="69">
        <v>13</v>
      </c>
      <c r="AB57" s="119">
        <v>24</v>
      </c>
      <c r="AC57" s="69">
        <v>13</v>
      </c>
      <c r="AD57" s="69"/>
      <c r="AE57" s="69"/>
      <c r="AF57" s="119">
        <f t="shared" ref="AF57:AF64" si="15">D57+F57+H57+L57+N57+R57+T57+V57+X57+Z57+AB57</f>
        <v>99</v>
      </c>
      <c r="AG57" s="69">
        <f>G57+I57+M57+O57+S57+U57+W57+Y57+AA57+AC57</f>
        <v>52</v>
      </c>
      <c r="AH57" s="119">
        <v>1</v>
      </c>
      <c r="AI57" s="69">
        <v>0</v>
      </c>
      <c r="AJ57" s="119">
        <v>23</v>
      </c>
      <c r="AK57" s="69">
        <v>15</v>
      </c>
      <c r="AL57" s="152"/>
      <c r="AM57" s="76"/>
    </row>
    <row r="58" spans="1:39" s="5" customFormat="1" ht="38.25" x14ac:dyDescent="0.2">
      <c r="A58" s="154"/>
      <c r="B58" s="120" t="s">
        <v>78</v>
      </c>
      <c r="C58" s="109" t="s">
        <v>61</v>
      </c>
      <c r="D58" s="119">
        <v>0</v>
      </c>
      <c r="E58" s="69">
        <v>0</v>
      </c>
      <c r="F58" s="119">
        <v>0</v>
      </c>
      <c r="G58" s="69">
        <v>0</v>
      </c>
      <c r="H58" s="119">
        <v>0</v>
      </c>
      <c r="I58" s="69">
        <v>0</v>
      </c>
      <c r="J58" s="69"/>
      <c r="K58" s="69"/>
      <c r="L58" s="119">
        <v>1</v>
      </c>
      <c r="M58" s="69">
        <v>1</v>
      </c>
      <c r="N58" s="119">
        <v>0</v>
      </c>
      <c r="O58" s="69">
        <v>0</v>
      </c>
      <c r="P58" s="69"/>
      <c r="Q58" s="69"/>
      <c r="R58" s="119">
        <v>2</v>
      </c>
      <c r="S58" s="69">
        <v>1</v>
      </c>
      <c r="T58" s="119">
        <v>4</v>
      </c>
      <c r="U58" s="69">
        <v>1</v>
      </c>
      <c r="V58" s="119">
        <v>1</v>
      </c>
      <c r="W58" s="69">
        <v>1</v>
      </c>
      <c r="X58" s="119">
        <v>6</v>
      </c>
      <c r="Y58" s="69">
        <v>1</v>
      </c>
      <c r="Z58" s="119">
        <v>6</v>
      </c>
      <c r="AA58" s="69">
        <v>1</v>
      </c>
      <c r="AB58" s="119">
        <v>6</v>
      </c>
      <c r="AC58" s="69">
        <v>1</v>
      </c>
      <c r="AD58" s="69"/>
      <c r="AE58" s="69"/>
      <c r="AF58" s="119">
        <f t="shared" si="15"/>
        <v>26</v>
      </c>
      <c r="AG58" s="69">
        <f t="shared" ref="AG58:AG63" si="16">E58+G58+I58+M58+O58+S58+U58+W58+Y58+AA58+AC58</f>
        <v>7</v>
      </c>
      <c r="AH58" s="119">
        <v>0</v>
      </c>
      <c r="AI58" s="69">
        <v>0</v>
      </c>
      <c r="AJ58" s="119">
        <v>3</v>
      </c>
      <c r="AK58" s="69">
        <v>0</v>
      </c>
      <c r="AL58" s="152"/>
      <c r="AM58" s="76"/>
    </row>
    <row r="59" spans="1:39" s="5" customFormat="1" ht="39.75" x14ac:dyDescent="0.2">
      <c r="A59" s="154">
        <v>4</v>
      </c>
      <c r="B59" s="120" t="s">
        <v>78</v>
      </c>
      <c r="C59" s="126" t="s">
        <v>73</v>
      </c>
      <c r="D59" s="119">
        <v>0</v>
      </c>
      <c r="E59" s="69">
        <v>0</v>
      </c>
      <c r="F59" s="119">
        <f>SUM(F60:F61)</f>
        <v>0</v>
      </c>
      <c r="G59" s="119">
        <f>SUM(G60:G61)</f>
        <v>0</v>
      </c>
      <c r="H59" s="83">
        <f>SUM(H60:H61)</f>
        <v>3</v>
      </c>
      <c r="I59" s="120">
        <f>SUM(I60:I61)</f>
        <v>1</v>
      </c>
      <c r="J59" s="83"/>
      <c r="K59" s="83"/>
      <c r="L59" s="83">
        <f>SUM(L60:L61)</f>
        <v>11</v>
      </c>
      <c r="M59" s="120">
        <f>SUM(M60:M61)</f>
        <v>1</v>
      </c>
      <c r="N59" s="83">
        <f>SUM(N60:N61)</f>
        <v>12</v>
      </c>
      <c r="O59" s="120">
        <f>SUM(O60:O61)</f>
        <v>5</v>
      </c>
      <c r="P59" s="83"/>
      <c r="Q59" s="83"/>
      <c r="R59" s="119">
        <f t="shared" ref="R59:AC59" si="17">SUM(R60:R61)</f>
        <v>15</v>
      </c>
      <c r="S59" s="69">
        <f t="shared" si="17"/>
        <v>6</v>
      </c>
      <c r="T59" s="119">
        <f t="shared" si="17"/>
        <v>8</v>
      </c>
      <c r="U59" s="69">
        <f t="shared" si="17"/>
        <v>3</v>
      </c>
      <c r="V59" s="119">
        <f t="shared" si="17"/>
        <v>14</v>
      </c>
      <c r="W59" s="69">
        <f t="shared" si="17"/>
        <v>4</v>
      </c>
      <c r="X59" s="119">
        <f t="shared" si="17"/>
        <v>13</v>
      </c>
      <c r="Y59" s="69">
        <f t="shared" si="17"/>
        <v>5</v>
      </c>
      <c r="Z59" s="119">
        <f t="shared" si="17"/>
        <v>22</v>
      </c>
      <c r="AA59" s="69">
        <f t="shared" si="17"/>
        <v>13</v>
      </c>
      <c r="AB59" s="119">
        <f t="shared" si="17"/>
        <v>20</v>
      </c>
      <c r="AC59" s="69">
        <f t="shared" si="17"/>
        <v>8</v>
      </c>
      <c r="AD59" s="119"/>
      <c r="AE59" s="119"/>
      <c r="AF59" s="119">
        <f t="shared" si="15"/>
        <v>118</v>
      </c>
      <c r="AG59" s="69">
        <f t="shared" si="16"/>
        <v>46</v>
      </c>
      <c r="AH59" s="119">
        <f>AH60+AH61</f>
        <v>0</v>
      </c>
      <c r="AI59" s="119">
        <f>AI60+AI61</f>
        <v>0</v>
      </c>
      <c r="AJ59" s="119">
        <f>AJ60+AJ61</f>
        <v>46</v>
      </c>
      <c r="AK59" s="69">
        <f>AK60+AK61</f>
        <v>16</v>
      </c>
      <c r="AL59" s="152">
        <v>11</v>
      </c>
      <c r="AM59" s="76"/>
    </row>
    <row r="60" spans="1:39" s="5" customFormat="1" ht="12.75" x14ac:dyDescent="0.2">
      <c r="A60" s="154"/>
      <c r="B60" s="120" t="s">
        <v>78</v>
      </c>
      <c r="C60" s="126" t="s">
        <v>79</v>
      </c>
      <c r="D60" s="119">
        <v>0</v>
      </c>
      <c r="E60" s="69">
        <v>0</v>
      </c>
      <c r="F60" s="119">
        <v>0</v>
      </c>
      <c r="G60" s="69">
        <v>0</v>
      </c>
      <c r="H60" s="83">
        <v>2</v>
      </c>
      <c r="I60" s="120">
        <v>0</v>
      </c>
      <c r="J60" s="120"/>
      <c r="K60" s="120"/>
      <c r="L60" s="83">
        <v>6</v>
      </c>
      <c r="M60" s="120">
        <v>1</v>
      </c>
      <c r="N60" s="83">
        <v>8</v>
      </c>
      <c r="O60" s="120">
        <v>4</v>
      </c>
      <c r="P60" s="120"/>
      <c r="Q60" s="120"/>
      <c r="R60" s="119">
        <v>9</v>
      </c>
      <c r="S60" s="69">
        <v>4</v>
      </c>
      <c r="T60" s="119">
        <v>5</v>
      </c>
      <c r="U60" s="69">
        <v>3</v>
      </c>
      <c r="V60" s="119">
        <v>12</v>
      </c>
      <c r="W60" s="69">
        <v>4</v>
      </c>
      <c r="X60" s="119">
        <v>11</v>
      </c>
      <c r="Y60" s="69">
        <v>4</v>
      </c>
      <c r="Z60" s="119">
        <v>19</v>
      </c>
      <c r="AA60" s="69">
        <v>12</v>
      </c>
      <c r="AB60" s="119">
        <v>15</v>
      </c>
      <c r="AC60" s="69">
        <v>8</v>
      </c>
      <c r="AD60" s="69"/>
      <c r="AE60" s="69"/>
      <c r="AF60" s="119">
        <f t="shared" si="15"/>
        <v>87</v>
      </c>
      <c r="AG60" s="69">
        <f t="shared" si="16"/>
        <v>40</v>
      </c>
      <c r="AH60" s="119">
        <v>0</v>
      </c>
      <c r="AI60" s="69">
        <v>0</v>
      </c>
      <c r="AJ60" s="119">
        <v>35</v>
      </c>
      <c r="AK60" s="69">
        <v>13</v>
      </c>
      <c r="AL60" s="152"/>
      <c r="AM60" s="76"/>
    </row>
    <row r="61" spans="1:39" s="5" customFormat="1" ht="38.25" x14ac:dyDescent="0.2">
      <c r="A61" s="154"/>
      <c r="B61" s="120" t="s">
        <v>78</v>
      </c>
      <c r="C61" s="109" t="s">
        <v>61</v>
      </c>
      <c r="D61" s="119">
        <v>0</v>
      </c>
      <c r="E61" s="69">
        <v>0</v>
      </c>
      <c r="F61" s="119">
        <v>0</v>
      </c>
      <c r="G61" s="69">
        <v>0</v>
      </c>
      <c r="H61" s="119">
        <v>1</v>
      </c>
      <c r="I61" s="69">
        <v>1</v>
      </c>
      <c r="J61" s="69"/>
      <c r="K61" s="69"/>
      <c r="L61" s="119">
        <v>5</v>
      </c>
      <c r="M61" s="69">
        <v>0</v>
      </c>
      <c r="N61" s="119">
        <v>4</v>
      </c>
      <c r="O61" s="69">
        <v>1</v>
      </c>
      <c r="P61" s="69"/>
      <c r="Q61" s="69"/>
      <c r="R61" s="119">
        <v>6</v>
      </c>
      <c r="S61" s="69">
        <v>2</v>
      </c>
      <c r="T61" s="119">
        <v>3</v>
      </c>
      <c r="U61" s="69">
        <v>0</v>
      </c>
      <c r="V61" s="119">
        <v>2</v>
      </c>
      <c r="W61" s="69">
        <v>0</v>
      </c>
      <c r="X61" s="119">
        <v>2</v>
      </c>
      <c r="Y61" s="69">
        <v>1</v>
      </c>
      <c r="Z61" s="119">
        <v>3</v>
      </c>
      <c r="AA61" s="69">
        <v>1</v>
      </c>
      <c r="AB61" s="119">
        <v>5</v>
      </c>
      <c r="AC61" s="69">
        <v>0</v>
      </c>
      <c r="AD61" s="69"/>
      <c r="AE61" s="69"/>
      <c r="AF61" s="119">
        <f t="shared" si="15"/>
        <v>31</v>
      </c>
      <c r="AG61" s="69">
        <f t="shared" si="16"/>
        <v>6</v>
      </c>
      <c r="AH61" s="119">
        <v>0</v>
      </c>
      <c r="AI61" s="69">
        <v>0</v>
      </c>
      <c r="AJ61" s="119">
        <v>11</v>
      </c>
      <c r="AK61" s="69">
        <v>3</v>
      </c>
      <c r="AL61" s="152"/>
      <c r="AM61" s="76"/>
    </row>
    <row r="62" spans="1:39" s="5" customFormat="1" ht="51" x14ac:dyDescent="0.2">
      <c r="A62" s="120">
        <v>5</v>
      </c>
      <c r="B62" s="120" t="s">
        <v>78</v>
      </c>
      <c r="C62" s="126" t="s">
        <v>67</v>
      </c>
      <c r="D62" s="83">
        <v>29</v>
      </c>
      <c r="E62" s="120">
        <v>3</v>
      </c>
      <c r="F62" s="83">
        <v>31</v>
      </c>
      <c r="G62" s="120">
        <v>12</v>
      </c>
      <c r="H62" s="83">
        <v>35</v>
      </c>
      <c r="I62" s="120">
        <v>11</v>
      </c>
      <c r="J62" s="120"/>
      <c r="K62" s="120"/>
      <c r="L62" s="83">
        <v>27</v>
      </c>
      <c r="M62" s="120">
        <v>9</v>
      </c>
      <c r="N62" s="83">
        <v>16</v>
      </c>
      <c r="O62" s="120">
        <v>1</v>
      </c>
      <c r="P62" s="120"/>
      <c r="Q62" s="120"/>
      <c r="R62" s="119">
        <v>0</v>
      </c>
      <c r="S62" s="69">
        <v>0</v>
      </c>
      <c r="T62" s="119">
        <v>0</v>
      </c>
      <c r="U62" s="69">
        <v>0</v>
      </c>
      <c r="V62" s="119">
        <v>0</v>
      </c>
      <c r="W62" s="69">
        <v>0</v>
      </c>
      <c r="X62" s="119">
        <v>0</v>
      </c>
      <c r="Y62" s="69">
        <v>0</v>
      </c>
      <c r="Z62" s="119">
        <v>0</v>
      </c>
      <c r="AA62" s="69">
        <v>0</v>
      </c>
      <c r="AB62" s="119">
        <v>0</v>
      </c>
      <c r="AC62" s="69">
        <v>0</v>
      </c>
      <c r="AD62" s="69"/>
      <c r="AE62" s="69"/>
      <c r="AF62" s="124">
        <f t="shared" si="15"/>
        <v>138</v>
      </c>
      <c r="AG62" s="79">
        <f t="shared" si="16"/>
        <v>36</v>
      </c>
      <c r="AH62" s="119">
        <v>0</v>
      </c>
      <c r="AI62" s="69">
        <v>0</v>
      </c>
      <c r="AJ62" s="119">
        <v>3</v>
      </c>
      <c r="AK62" s="69">
        <v>0</v>
      </c>
      <c r="AL62" s="119">
        <v>12</v>
      </c>
      <c r="AM62" s="76"/>
    </row>
    <row r="63" spans="1:39" s="5" customFormat="1" ht="52.5" x14ac:dyDescent="0.2">
      <c r="A63" s="120">
        <v>6</v>
      </c>
      <c r="B63" s="120" t="s">
        <v>78</v>
      </c>
      <c r="C63" s="126" t="s">
        <v>77</v>
      </c>
      <c r="D63" s="119">
        <v>0</v>
      </c>
      <c r="E63" s="69">
        <v>0</v>
      </c>
      <c r="F63" s="119">
        <v>2</v>
      </c>
      <c r="G63" s="69">
        <v>1</v>
      </c>
      <c r="H63" s="119">
        <v>4</v>
      </c>
      <c r="I63" s="69">
        <v>1</v>
      </c>
      <c r="J63" s="69"/>
      <c r="K63" s="69"/>
      <c r="L63" s="119">
        <v>10</v>
      </c>
      <c r="M63" s="69">
        <v>1</v>
      </c>
      <c r="N63" s="119">
        <v>16</v>
      </c>
      <c r="O63" s="69">
        <v>0</v>
      </c>
      <c r="P63" s="69"/>
      <c r="Q63" s="69"/>
      <c r="R63" s="119">
        <v>6</v>
      </c>
      <c r="S63" s="69">
        <v>0</v>
      </c>
      <c r="T63" s="119">
        <v>5</v>
      </c>
      <c r="U63" s="69">
        <v>0</v>
      </c>
      <c r="V63" s="119">
        <v>11</v>
      </c>
      <c r="W63" s="69">
        <v>1</v>
      </c>
      <c r="X63" s="119">
        <v>8</v>
      </c>
      <c r="Y63" s="69">
        <v>1</v>
      </c>
      <c r="Z63" s="119">
        <v>8</v>
      </c>
      <c r="AA63" s="69">
        <v>1</v>
      </c>
      <c r="AB63" s="119">
        <v>8</v>
      </c>
      <c r="AC63" s="69">
        <v>2</v>
      </c>
      <c r="AD63" s="69"/>
      <c r="AE63" s="69"/>
      <c r="AF63" s="119">
        <f t="shared" si="15"/>
        <v>78</v>
      </c>
      <c r="AG63" s="69">
        <f t="shared" si="16"/>
        <v>8</v>
      </c>
      <c r="AH63" s="119">
        <v>0</v>
      </c>
      <c r="AI63" s="69">
        <v>0</v>
      </c>
      <c r="AJ63" s="119">
        <v>4</v>
      </c>
      <c r="AK63" s="69">
        <v>0</v>
      </c>
      <c r="AL63" s="119">
        <v>9</v>
      </c>
      <c r="AM63" s="76"/>
    </row>
    <row r="64" spans="1:39" s="5" customFormat="1" ht="25.5" x14ac:dyDescent="0.2">
      <c r="A64" s="120"/>
      <c r="B64" s="83" t="s">
        <v>78</v>
      </c>
      <c r="C64" s="88" t="s">
        <v>39</v>
      </c>
      <c r="D64" s="124">
        <f>SUM(D54:D63)</f>
        <v>29</v>
      </c>
      <c r="E64" s="124">
        <f>SUM(E54:E63)</f>
        <v>3</v>
      </c>
      <c r="F64" s="124">
        <f>F63+F62+F59+F56+F55+F54</f>
        <v>40</v>
      </c>
      <c r="G64" s="124">
        <f>G63+G62+G59+G56+G55+G54</f>
        <v>15</v>
      </c>
      <c r="H64" s="124">
        <f>H63+H62+H59+H56+H55+H54</f>
        <v>51</v>
      </c>
      <c r="I64" s="124">
        <f>I63+I62+I59+I56+I55+I54</f>
        <v>17</v>
      </c>
      <c r="J64" s="124"/>
      <c r="K64" s="124"/>
      <c r="L64" s="124">
        <f>L63+L62+L59+L56+L55+L54</f>
        <v>67</v>
      </c>
      <c r="M64" s="124">
        <f>M63+M62+M59+M56+M55+M54</f>
        <v>15</v>
      </c>
      <c r="N64" s="124">
        <f>N63+N62+N59+N56+N55+N54</f>
        <v>72</v>
      </c>
      <c r="O64" s="124">
        <f>O63+O62+O59+O56+O55+O54</f>
        <v>17</v>
      </c>
      <c r="P64" s="124"/>
      <c r="Q64" s="124"/>
      <c r="R64" s="124">
        <f t="shared" ref="R64:AC64" si="18">R63+R62+R59+R56+R55+R54</f>
        <v>52</v>
      </c>
      <c r="S64" s="124">
        <f t="shared" si="18"/>
        <v>16</v>
      </c>
      <c r="T64" s="124">
        <f t="shared" si="18"/>
        <v>59</v>
      </c>
      <c r="U64" s="124">
        <f t="shared" si="18"/>
        <v>26</v>
      </c>
      <c r="V64" s="124">
        <f t="shared" si="18"/>
        <v>76</v>
      </c>
      <c r="W64" s="124">
        <f t="shared" si="18"/>
        <v>26</v>
      </c>
      <c r="X64" s="124">
        <f t="shared" si="18"/>
        <v>77</v>
      </c>
      <c r="Y64" s="124">
        <f t="shared" si="18"/>
        <v>36</v>
      </c>
      <c r="Z64" s="124">
        <f t="shared" si="18"/>
        <v>109</v>
      </c>
      <c r="AA64" s="124">
        <f t="shared" si="18"/>
        <v>50</v>
      </c>
      <c r="AB64" s="124">
        <f t="shared" si="18"/>
        <v>100</v>
      </c>
      <c r="AC64" s="124">
        <f t="shared" si="18"/>
        <v>46</v>
      </c>
      <c r="AD64" s="124"/>
      <c r="AE64" s="124"/>
      <c r="AF64" s="124">
        <f t="shared" si="15"/>
        <v>732</v>
      </c>
      <c r="AG64" s="124">
        <f t="shared" ref="AG64:AK64" si="19">AG63+AG62+AG59+AG56+AG55+AG54</f>
        <v>267</v>
      </c>
      <c r="AH64" s="119">
        <f t="shared" si="19"/>
        <v>6</v>
      </c>
      <c r="AI64" s="119">
        <f t="shared" si="19"/>
        <v>3</v>
      </c>
      <c r="AJ64" s="119">
        <f t="shared" si="19"/>
        <v>132</v>
      </c>
      <c r="AK64" s="119">
        <f t="shared" si="19"/>
        <v>54</v>
      </c>
      <c r="AL64" s="119">
        <v>62</v>
      </c>
      <c r="AM64" s="76"/>
    </row>
    <row r="65" spans="1:39" ht="14.25" x14ac:dyDescent="0.2">
      <c r="A65" s="89" t="s">
        <v>75</v>
      </c>
      <c r="B65" s="128"/>
      <c r="C65" s="129"/>
      <c r="D65" s="129"/>
      <c r="E65" s="128"/>
      <c r="F65" s="129"/>
      <c r="G65" s="128"/>
      <c r="H65" s="129"/>
      <c r="I65" s="128"/>
      <c r="J65" s="129"/>
      <c r="K65" s="129"/>
      <c r="L65" s="129"/>
      <c r="M65" s="128"/>
      <c r="N65" s="129"/>
      <c r="O65" s="128"/>
      <c r="P65" s="129"/>
      <c r="Q65" s="129"/>
      <c r="R65" s="129"/>
      <c r="S65" s="128"/>
      <c r="T65" s="129"/>
      <c r="U65" s="128"/>
      <c r="V65" s="129"/>
      <c r="W65" s="128"/>
      <c r="X65" s="129"/>
      <c r="Y65" s="128"/>
      <c r="Z65" s="129"/>
      <c r="AA65" s="128"/>
      <c r="AB65" s="129"/>
      <c r="AC65" s="128"/>
      <c r="AD65" s="129"/>
      <c r="AE65" s="129"/>
      <c r="AF65" s="128"/>
      <c r="AG65" s="129"/>
      <c r="AH65" s="128"/>
      <c r="AI65" s="129"/>
      <c r="AJ65" s="129"/>
      <c r="AK65" s="129"/>
      <c r="AL65" s="112"/>
      <c r="AM65" s="74"/>
    </row>
    <row r="66" spans="1:39" s="5" customFormat="1" ht="52.5" x14ac:dyDescent="0.2">
      <c r="A66" s="120">
        <v>1</v>
      </c>
      <c r="B66" s="120" t="s">
        <v>82</v>
      </c>
      <c r="C66" s="126" t="s">
        <v>69</v>
      </c>
      <c r="D66" s="119">
        <v>0</v>
      </c>
      <c r="E66" s="69">
        <v>0</v>
      </c>
      <c r="F66" s="83">
        <v>8</v>
      </c>
      <c r="G66" s="69">
        <v>1</v>
      </c>
      <c r="H66" s="83">
        <v>10</v>
      </c>
      <c r="I66" s="120">
        <v>2</v>
      </c>
      <c r="J66" s="120"/>
      <c r="K66" s="120"/>
      <c r="L66" s="83">
        <v>6</v>
      </c>
      <c r="M66" s="120">
        <v>1</v>
      </c>
      <c r="N66" s="83">
        <v>8</v>
      </c>
      <c r="O66" s="120">
        <v>2</v>
      </c>
      <c r="P66" s="120"/>
      <c r="Q66" s="120"/>
      <c r="R66" s="119">
        <v>14</v>
      </c>
      <c r="S66" s="69">
        <v>6</v>
      </c>
      <c r="T66" s="119">
        <v>18</v>
      </c>
      <c r="U66" s="69">
        <v>6</v>
      </c>
      <c r="V66" s="119">
        <v>27</v>
      </c>
      <c r="W66" s="69">
        <v>19</v>
      </c>
      <c r="X66" s="119">
        <v>22</v>
      </c>
      <c r="Y66" s="69">
        <v>6</v>
      </c>
      <c r="Z66" s="119">
        <v>24</v>
      </c>
      <c r="AA66" s="69">
        <v>12</v>
      </c>
      <c r="AB66" s="119">
        <v>35</v>
      </c>
      <c r="AC66" s="69">
        <v>15</v>
      </c>
      <c r="AD66" s="69"/>
      <c r="AE66" s="69"/>
      <c r="AF66" s="119">
        <f>D66+F66+H66+L66+N66+R66+T66+V66+X66+Z66+AB66</f>
        <v>172</v>
      </c>
      <c r="AG66" s="69">
        <f>G66+I66+M66+O66+S66+U66+W66+Y66+AA66+AC66</f>
        <v>70</v>
      </c>
      <c r="AH66" s="119">
        <v>0</v>
      </c>
      <c r="AI66" s="69">
        <v>0</v>
      </c>
      <c r="AJ66" s="119">
        <v>32</v>
      </c>
      <c r="AK66" s="69">
        <v>11</v>
      </c>
      <c r="AL66" s="119">
        <v>12</v>
      </c>
    </row>
    <row r="67" spans="1:39" s="5" customFormat="1" ht="65.25" x14ac:dyDescent="0.2">
      <c r="A67" s="154">
        <v>2</v>
      </c>
      <c r="B67" s="154" t="s">
        <v>82</v>
      </c>
      <c r="C67" s="126" t="s">
        <v>85</v>
      </c>
      <c r="D67" s="119">
        <f>D68+D71+D74</f>
        <v>0</v>
      </c>
      <c r="E67" s="69">
        <f t="shared" ref="E67:AK67" si="20">E68+E71+E74</f>
        <v>0</v>
      </c>
      <c r="F67" s="119">
        <f t="shared" si="20"/>
        <v>0</v>
      </c>
      <c r="G67" s="119">
        <f t="shared" si="20"/>
        <v>0</v>
      </c>
      <c r="H67" s="83">
        <f t="shared" si="20"/>
        <v>2</v>
      </c>
      <c r="I67" s="120">
        <f t="shared" si="20"/>
        <v>1</v>
      </c>
      <c r="J67" s="83"/>
      <c r="K67" s="83"/>
      <c r="L67" s="83">
        <f t="shared" si="20"/>
        <v>7</v>
      </c>
      <c r="M67" s="120">
        <f t="shared" si="20"/>
        <v>2</v>
      </c>
      <c r="N67" s="83">
        <f t="shared" si="20"/>
        <v>22</v>
      </c>
      <c r="O67" s="120">
        <f t="shared" si="20"/>
        <v>4</v>
      </c>
      <c r="P67" s="83"/>
      <c r="Q67" s="83"/>
      <c r="R67" s="119">
        <f t="shared" si="20"/>
        <v>23</v>
      </c>
      <c r="S67" s="69">
        <f t="shared" si="20"/>
        <v>7</v>
      </c>
      <c r="T67" s="119">
        <f t="shared" si="20"/>
        <v>29</v>
      </c>
      <c r="U67" s="69">
        <f t="shared" si="20"/>
        <v>11</v>
      </c>
      <c r="V67" s="119">
        <f t="shared" si="20"/>
        <v>28</v>
      </c>
      <c r="W67" s="69">
        <f t="shared" si="20"/>
        <v>11</v>
      </c>
      <c r="X67" s="119">
        <f t="shared" si="20"/>
        <v>41</v>
      </c>
      <c r="Y67" s="69">
        <f t="shared" si="20"/>
        <v>18</v>
      </c>
      <c r="Z67" s="119">
        <f t="shared" si="20"/>
        <v>44</v>
      </c>
      <c r="AA67" s="69">
        <f t="shared" si="20"/>
        <v>23</v>
      </c>
      <c r="AB67" s="119">
        <f t="shared" si="20"/>
        <v>71</v>
      </c>
      <c r="AC67" s="69">
        <f t="shared" si="20"/>
        <v>32</v>
      </c>
      <c r="AD67" s="119"/>
      <c r="AE67" s="119"/>
      <c r="AF67" s="119">
        <f t="shared" si="20"/>
        <v>267</v>
      </c>
      <c r="AG67" s="69">
        <f t="shared" si="20"/>
        <v>109</v>
      </c>
      <c r="AH67" s="119">
        <f t="shared" si="20"/>
        <v>2</v>
      </c>
      <c r="AI67" s="119">
        <f t="shared" si="20"/>
        <v>2</v>
      </c>
      <c r="AJ67" s="119">
        <f t="shared" si="20"/>
        <v>67</v>
      </c>
      <c r="AK67" s="69">
        <f t="shared" si="20"/>
        <v>33</v>
      </c>
      <c r="AL67" s="119">
        <v>24</v>
      </c>
      <c r="AM67" s="76"/>
    </row>
    <row r="68" spans="1:39" s="5" customFormat="1" ht="25.5" x14ac:dyDescent="0.2">
      <c r="A68" s="154"/>
      <c r="B68" s="154"/>
      <c r="C68" s="88" t="s">
        <v>83</v>
      </c>
      <c r="D68" s="119">
        <f>D69+D70</f>
        <v>0</v>
      </c>
      <c r="E68" s="69">
        <f t="shared" ref="E68:I68" si="21">E69+E70</f>
        <v>0</v>
      </c>
      <c r="F68" s="119">
        <f t="shared" si="21"/>
        <v>0</v>
      </c>
      <c r="G68" s="119">
        <f t="shared" si="21"/>
        <v>0</v>
      </c>
      <c r="H68" s="69">
        <f t="shared" si="21"/>
        <v>0</v>
      </c>
      <c r="I68" s="119">
        <f t="shared" si="21"/>
        <v>0</v>
      </c>
      <c r="J68" s="119"/>
      <c r="K68" s="119"/>
      <c r="L68" s="119">
        <f>L69+L70</f>
        <v>3</v>
      </c>
      <c r="M68" s="69">
        <f>M69+M70</f>
        <v>1</v>
      </c>
      <c r="N68" s="119">
        <f>N69+N70</f>
        <v>11</v>
      </c>
      <c r="O68" s="69">
        <f>O69+O70</f>
        <v>2</v>
      </c>
      <c r="P68" s="69"/>
      <c r="Q68" s="69"/>
      <c r="R68" s="119">
        <f>SUM(R69:R70)</f>
        <v>11</v>
      </c>
      <c r="S68" s="69">
        <f t="shared" ref="S68:AK68" si="22">SUM(S69:S70)</f>
        <v>4</v>
      </c>
      <c r="T68" s="119">
        <f t="shared" si="22"/>
        <v>12</v>
      </c>
      <c r="U68" s="69">
        <f t="shared" si="22"/>
        <v>5</v>
      </c>
      <c r="V68" s="119">
        <f t="shared" si="22"/>
        <v>11</v>
      </c>
      <c r="W68" s="69">
        <f t="shared" si="22"/>
        <v>5</v>
      </c>
      <c r="X68" s="119">
        <f t="shared" si="22"/>
        <v>13</v>
      </c>
      <c r="Y68" s="69">
        <f t="shared" si="22"/>
        <v>3</v>
      </c>
      <c r="Z68" s="119">
        <f t="shared" si="22"/>
        <v>16</v>
      </c>
      <c r="AA68" s="69">
        <f t="shared" si="22"/>
        <v>9</v>
      </c>
      <c r="AB68" s="119">
        <f t="shared" si="22"/>
        <v>23</v>
      </c>
      <c r="AC68" s="69">
        <f t="shared" si="22"/>
        <v>13</v>
      </c>
      <c r="AD68" s="119"/>
      <c r="AE68" s="119"/>
      <c r="AF68" s="119">
        <f t="shared" si="22"/>
        <v>100</v>
      </c>
      <c r="AG68" s="69">
        <f t="shared" si="22"/>
        <v>42</v>
      </c>
      <c r="AH68" s="119">
        <f t="shared" si="22"/>
        <v>0</v>
      </c>
      <c r="AI68" s="119">
        <f t="shared" si="22"/>
        <v>0</v>
      </c>
      <c r="AJ68" s="119">
        <f t="shared" si="22"/>
        <v>37</v>
      </c>
      <c r="AK68" s="69">
        <f t="shared" si="22"/>
        <v>17</v>
      </c>
      <c r="AL68" s="152">
        <v>10</v>
      </c>
      <c r="AM68" s="76"/>
    </row>
    <row r="69" spans="1:39" s="5" customFormat="1" ht="12.75" x14ac:dyDescent="0.2">
      <c r="A69" s="154"/>
      <c r="B69" s="154"/>
      <c r="C69" s="126" t="s">
        <v>79</v>
      </c>
      <c r="D69" s="119">
        <v>0</v>
      </c>
      <c r="E69" s="69">
        <v>0</v>
      </c>
      <c r="F69" s="119">
        <v>0</v>
      </c>
      <c r="G69" s="119">
        <v>0</v>
      </c>
      <c r="H69" s="69">
        <v>0</v>
      </c>
      <c r="I69" s="119">
        <v>0</v>
      </c>
      <c r="J69" s="119"/>
      <c r="K69" s="119"/>
      <c r="L69" s="119">
        <v>2</v>
      </c>
      <c r="M69" s="69">
        <v>0</v>
      </c>
      <c r="N69" s="119">
        <v>5</v>
      </c>
      <c r="O69" s="69">
        <v>1</v>
      </c>
      <c r="P69" s="69"/>
      <c r="Q69" s="69"/>
      <c r="R69" s="119">
        <v>9</v>
      </c>
      <c r="S69" s="69">
        <v>4</v>
      </c>
      <c r="T69" s="119">
        <v>9</v>
      </c>
      <c r="U69" s="69">
        <v>4</v>
      </c>
      <c r="V69" s="119">
        <v>8</v>
      </c>
      <c r="W69" s="69">
        <v>5</v>
      </c>
      <c r="X69" s="119">
        <v>10</v>
      </c>
      <c r="Y69" s="69">
        <v>3</v>
      </c>
      <c r="Z69" s="119">
        <v>11</v>
      </c>
      <c r="AA69" s="69">
        <v>5</v>
      </c>
      <c r="AB69" s="119">
        <v>21</v>
      </c>
      <c r="AC69" s="69">
        <v>12</v>
      </c>
      <c r="AD69" s="119"/>
      <c r="AE69" s="119"/>
      <c r="AF69" s="119">
        <f>D69+F69+H69+L69+N69+R69+T69+V69+X69+Z69+AB69</f>
        <v>75</v>
      </c>
      <c r="AG69" s="69">
        <f>G69+I69+M69+O69+S69+U69+W69+Y69+AA69+AC69</f>
        <v>34</v>
      </c>
      <c r="AH69" s="119">
        <v>0</v>
      </c>
      <c r="AI69" s="119">
        <v>0</v>
      </c>
      <c r="AJ69" s="119">
        <v>26</v>
      </c>
      <c r="AK69" s="69">
        <v>11</v>
      </c>
      <c r="AL69" s="152"/>
      <c r="AM69" s="76"/>
    </row>
    <row r="70" spans="1:39" s="5" customFormat="1" ht="25.5" x14ac:dyDescent="0.2">
      <c r="A70" s="154"/>
      <c r="B70" s="154"/>
      <c r="C70" s="126" t="s">
        <v>84</v>
      </c>
      <c r="D70" s="119">
        <v>0</v>
      </c>
      <c r="E70" s="69">
        <v>0</v>
      </c>
      <c r="F70" s="119">
        <v>0</v>
      </c>
      <c r="G70" s="119">
        <v>0</v>
      </c>
      <c r="H70" s="69">
        <v>0</v>
      </c>
      <c r="I70" s="119">
        <v>0</v>
      </c>
      <c r="J70" s="119"/>
      <c r="K70" s="119"/>
      <c r="L70" s="119">
        <v>1</v>
      </c>
      <c r="M70" s="69">
        <v>1</v>
      </c>
      <c r="N70" s="119">
        <v>6</v>
      </c>
      <c r="O70" s="69">
        <v>1</v>
      </c>
      <c r="P70" s="69"/>
      <c r="Q70" s="69"/>
      <c r="R70" s="119">
        <v>2</v>
      </c>
      <c r="S70" s="69">
        <v>0</v>
      </c>
      <c r="T70" s="119">
        <v>3</v>
      </c>
      <c r="U70" s="69">
        <v>1</v>
      </c>
      <c r="V70" s="119">
        <v>3</v>
      </c>
      <c r="W70" s="69">
        <v>0</v>
      </c>
      <c r="X70" s="119">
        <v>3</v>
      </c>
      <c r="Y70" s="69">
        <v>0</v>
      </c>
      <c r="Z70" s="119">
        <v>5</v>
      </c>
      <c r="AA70" s="69">
        <v>4</v>
      </c>
      <c r="AB70" s="119">
        <v>2</v>
      </c>
      <c r="AC70" s="69">
        <v>1</v>
      </c>
      <c r="AD70" s="119"/>
      <c r="AE70" s="119"/>
      <c r="AF70" s="119">
        <f>D70+F70+H70+L70+N70+R70+T70+V70+X70+Z70+AB70</f>
        <v>25</v>
      </c>
      <c r="AG70" s="69">
        <f>G70+I70+M70+O70+S70+U70+W70+Y70+AA70+AC70</f>
        <v>8</v>
      </c>
      <c r="AH70" s="119">
        <v>0</v>
      </c>
      <c r="AI70" s="119">
        <v>0</v>
      </c>
      <c r="AJ70" s="119">
        <v>11</v>
      </c>
      <c r="AK70" s="69">
        <v>6</v>
      </c>
      <c r="AL70" s="152"/>
      <c r="AM70" s="76"/>
    </row>
    <row r="71" spans="1:39" s="5" customFormat="1" ht="25.5" x14ac:dyDescent="0.2">
      <c r="A71" s="154"/>
      <c r="B71" s="154"/>
      <c r="C71" s="115" t="s">
        <v>80</v>
      </c>
      <c r="D71" s="119">
        <f>D72+D73</f>
        <v>0</v>
      </c>
      <c r="E71" s="69">
        <f t="shared" ref="E71:AK71" si="23">E72+E73</f>
        <v>0</v>
      </c>
      <c r="F71" s="119">
        <f t="shared" si="23"/>
        <v>0</v>
      </c>
      <c r="G71" s="119">
        <f t="shared" si="23"/>
        <v>0</v>
      </c>
      <c r="H71" s="119">
        <f t="shared" si="23"/>
        <v>1</v>
      </c>
      <c r="I71" s="119">
        <f t="shared" si="23"/>
        <v>0</v>
      </c>
      <c r="J71" s="119"/>
      <c r="K71" s="119"/>
      <c r="L71" s="119">
        <f t="shared" si="23"/>
        <v>3</v>
      </c>
      <c r="M71" s="69">
        <f t="shared" si="23"/>
        <v>0</v>
      </c>
      <c r="N71" s="119">
        <f t="shared" si="23"/>
        <v>5</v>
      </c>
      <c r="O71" s="69">
        <f t="shared" si="23"/>
        <v>1</v>
      </c>
      <c r="P71" s="69"/>
      <c r="Q71" s="69"/>
      <c r="R71" s="119">
        <f t="shared" si="23"/>
        <v>4</v>
      </c>
      <c r="S71" s="69">
        <f t="shared" si="23"/>
        <v>1</v>
      </c>
      <c r="T71" s="119">
        <f t="shared" si="23"/>
        <v>9</v>
      </c>
      <c r="U71" s="69">
        <f t="shared" si="23"/>
        <v>4</v>
      </c>
      <c r="V71" s="119">
        <f t="shared" si="23"/>
        <v>8</v>
      </c>
      <c r="W71" s="69">
        <f t="shared" si="23"/>
        <v>5</v>
      </c>
      <c r="X71" s="119">
        <f t="shared" si="23"/>
        <v>13</v>
      </c>
      <c r="Y71" s="69">
        <f t="shared" si="23"/>
        <v>7</v>
      </c>
      <c r="Z71" s="119">
        <f t="shared" si="23"/>
        <v>25</v>
      </c>
      <c r="AA71" s="69">
        <f t="shared" si="23"/>
        <v>13</v>
      </c>
      <c r="AB71" s="119">
        <f t="shared" si="23"/>
        <v>30</v>
      </c>
      <c r="AC71" s="69">
        <f t="shared" si="23"/>
        <v>12</v>
      </c>
      <c r="AD71" s="119"/>
      <c r="AE71" s="119"/>
      <c r="AF71" s="119">
        <f t="shared" si="23"/>
        <v>98</v>
      </c>
      <c r="AG71" s="69">
        <f t="shared" si="23"/>
        <v>43</v>
      </c>
      <c r="AH71" s="119">
        <f t="shared" si="23"/>
        <v>0</v>
      </c>
      <c r="AI71" s="119">
        <f t="shared" si="23"/>
        <v>0</v>
      </c>
      <c r="AJ71" s="119">
        <f t="shared" si="23"/>
        <v>17</v>
      </c>
      <c r="AK71" s="69">
        <f t="shared" si="23"/>
        <v>12</v>
      </c>
      <c r="AL71" s="152">
        <v>8</v>
      </c>
    </row>
    <row r="72" spans="1:39" s="5" customFormat="1" ht="12.75" x14ac:dyDescent="0.2">
      <c r="A72" s="154"/>
      <c r="B72" s="154"/>
      <c r="C72" s="126" t="s">
        <v>79</v>
      </c>
      <c r="D72" s="119">
        <v>0</v>
      </c>
      <c r="E72" s="69">
        <v>0</v>
      </c>
      <c r="F72" s="119">
        <v>0</v>
      </c>
      <c r="G72" s="119">
        <v>0</v>
      </c>
      <c r="H72" s="119">
        <v>1</v>
      </c>
      <c r="I72" s="119">
        <v>0</v>
      </c>
      <c r="J72" s="119"/>
      <c r="K72" s="119"/>
      <c r="L72" s="119">
        <v>2</v>
      </c>
      <c r="M72" s="69">
        <v>0</v>
      </c>
      <c r="N72" s="119">
        <v>5</v>
      </c>
      <c r="O72" s="69">
        <v>1</v>
      </c>
      <c r="P72" s="69"/>
      <c r="Q72" s="69"/>
      <c r="R72" s="119">
        <v>3</v>
      </c>
      <c r="S72" s="69">
        <v>1</v>
      </c>
      <c r="T72" s="119">
        <v>7</v>
      </c>
      <c r="U72" s="69">
        <v>3</v>
      </c>
      <c r="V72" s="119">
        <v>5</v>
      </c>
      <c r="W72" s="69">
        <v>4</v>
      </c>
      <c r="X72" s="119">
        <v>12</v>
      </c>
      <c r="Y72" s="69">
        <v>6</v>
      </c>
      <c r="Z72" s="119">
        <v>17</v>
      </c>
      <c r="AA72" s="69">
        <v>12</v>
      </c>
      <c r="AB72" s="119">
        <v>24</v>
      </c>
      <c r="AC72" s="69">
        <v>11</v>
      </c>
      <c r="AD72" s="119"/>
      <c r="AE72" s="119"/>
      <c r="AF72" s="119">
        <f>D72+F72+H72+L72+N72+R72+T72+V72+X72+Z72+AB72</f>
        <v>76</v>
      </c>
      <c r="AG72" s="69">
        <f>G72+I72+M72+O72+S72+U72+W72+Y72+AA72+AC72</f>
        <v>38</v>
      </c>
      <c r="AH72" s="119">
        <v>0</v>
      </c>
      <c r="AI72" s="119">
        <v>0</v>
      </c>
      <c r="AJ72" s="119">
        <v>16</v>
      </c>
      <c r="AK72" s="69">
        <v>12</v>
      </c>
      <c r="AL72" s="152"/>
      <c r="AM72" s="76"/>
    </row>
    <row r="73" spans="1:39" s="5" customFormat="1" ht="25.5" x14ac:dyDescent="0.2">
      <c r="A73" s="154"/>
      <c r="B73" s="154"/>
      <c r="C73" s="126" t="s">
        <v>84</v>
      </c>
      <c r="D73" s="119">
        <v>0</v>
      </c>
      <c r="E73" s="69">
        <v>0</v>
      </c>
      <c r="F73" s="119">
        <v>0</v>
      </c>
      <c r="G73" s="119">
        <v>0</v>
      </c>
      <c r="H73" s="69">
        <v>0</v>
      </c>
      <c r="I73" s="119">
        <v>0</v>
      </c>
      <c r="J73" s="119"/>
      <c r="K73" s="119"/>
      <c r="L73" s="119">
        <v>1</v>
      </c>
      <c r="M73" s="69">
        <v>0</v>
      </c>
      <c r="N73" s="119">
        <v>0</v>
      </c>
      <c r="O73" s="69">
        <v>0</v>
      </c>
      <c r="P73" s="69"/>
      <c r="Q73" s="69"/>
      <c r="R73" s="119">
        <v>1</v>
      </c>
      <c r="S73" s="69">
        <v>0</v>
      </c>
      <c r="T73" s="119">
        <v>2</v>
      </c>
      <c r="U73" s="69">
        <v>1</v>
      </c>
      <c r="V73" s="119">
        <v>3</v>
      </c>
      <c r="W73" s="69">
        <v>1</v>
      </c>
      <c r="X73" s="119">
        <v>1</v>
      </c>
      <c r="Y73" s="69">
        <v>1</v>
      </c>
      <c r="Z73" s="119">
        <v>8</v>
      </c>
      <c r="AA73" s="69">
        <v>1</v>
      </c>
      <c r="AB73" s="119">
        <v>6</v>
      </c>
      <c r="AC73" s="69">
        <v>1</v>
      </c>
      <c r="AD73" s="119"/>
      <c r="AE73" s="119"/>
      <c r="AF73" s="119">
        <f>D73+F73+H73+L73+N73+R73+T73+V73+X73+Z73+AB73</f>
        <v>22</v>
      </c>
      <c r="AG73" s="69">
        <f>G73+I73+M73+O73+S73+U73+W73+Y73+AA73+AC73</f>
        <v>5</v>
      </c>
      <c r="AH73" s="119">
        <v>0</v>
      </c>
      <c r="AI73" s="119">
        <v>0</v>
      </c>
      <c r="AJ73" s="119">
        <v>1</v>
      </c>
      <c r="AK73" s="69">
        <v>0</v>
      </c>
      <c r="AL73" s="152"/>
      <c r="AM73" s="76"/>
    </row>
    <row r="74" spans="1:39" s="5" customFormat="1" ht="25.5" x14ac:dyDescent="0.2">
      <c r="A74" s="154"/>
      <c r="B74" s="154"/>
      <c r="C74" s="115" t="s">
        <v>81</v>
      </c>
      <c r="D74" s="119">
        <f>D75+D76</f>
        <v>0</v>
      </c>
      <c r="E74" s="69">
        <f t="shared" ref="E74:AK74" si="24">E75+E76</f>
        <v>0</v>
      </c>
      <c r="F74" s="119">
        <f t="shared" si="24"/>
        <v>0</v>
      </c>
      <c r="G74" s="119">
        <f t="shared" si="24"/>
        <v>0</v>
      </c>
      <c r="H74" s="119">
        <f t="shared" si="24"/>
        <v>1</v>
      </c>
      <c r="I74" s="119">
        <f t="shared" si="24"/>
        <v>1</v>
      </c>
      <c r="J74" s="119"/>
      <c r="K74" s="119"/>
      <c r="L74" s="119">
        <f t="shared" si="24"/>
        <v>1</v>
      </c>
      <c r="M74" s="69">
        <f t="shared" si="24"/>
        <v>1</v>
      </c>
      <c r="N74" s="119">
        <f t="shared" si="24"/>
        <v>6</v>
      </c>
      <c r="O74" s="69">
        <f t="shared" si="24"/>
        <v>1</v>
      </c>
      <c r="P74" s="69"/>
      <c r="Q74" s="69"/>
      <c r="R74" s="119">
        <f t="shared" si="24"/>
        <v>8</v>
      </c>
      <c r="S74" s="69">
        <f t="shared" si="24"/>
        <v>2</v>
      </c>
      <c r="T74" s="119">
        <f t="shared" si="24"/>
        <v>8</v>
      </c>
      <c r="U74" s="69">
        <f t="shared" si="24"/>
        <v>2</v>
      </c>
      <c r="V74" s="119">
        <f t="shared" si="24"/>
        <v>9</v>
      </c>
      <c r="W74" s="69">
        <f t="shared" si="24"/>
        <v>1</v>
      </c>
      <c r="X74" s="119">
        <f t="shared" si="24"/>
        <v>15</v>
      </c>
      <c r="Y74" s="69">
        <f t="shared" si="24"/>
        <v>8</v>
      </c>
      <c r="Z74" s="119">
        <f t="shared" si="24"/>
        <v>3</v>
      </c>
      <c r="AA74" s="69">
        <f t="shared" si="24"/>
        <v>1</v>
      </c>
      <c r="AB74" s="119">
        <f t="shared" si="24"/>
        <v>18</v>
      </c>
      <c r="AC74" s="69">
        <f t="shared" si="24"/>
        <v>7</v>
      </c>
      <c r="AD74" s="69"/>
      <c r="AE74" s="69"/>
      <c r="AF74" s="119">
        <f t="shared" si="24"/>
        <v>69</v>
      </c>
      <c r="AG74" s="69">
        <f t="shared" si="24"/>
        <v>24</v>
      </c>
      <c r="AH74" s="119">
        <f t="shared" si="24"/>
        <v>2</v>
      </c>
      <c r="AI74" s="69">
        <f t="shared" si="24"/>
        <v>2</v>
      </c>
      <c r="AJ74" s="119">
        <f t="shared" si="24"/>
        <v>13</v>
      </c>
      <c r="AK74" s="69">
        <f t="shared" si="24"/>
        <v>4</v>
      </c>
      <c r="AL74" s="152">
        <v>6</v>
      </c>
    </row>
    <row r="75" spans="1:39" s="5" customFormat="1" ht="12.75" x14ac:dyDescent="0.2">
      <c r="A75" s="154"/>
      <c r="B75" s="154"/>
      <c r="C75" s="126" t="s">
        <v>79</v>
      </c>
      <c r="D75" s="119">
        <v>0</v>
      </c>
      <c r="E75" s="69">
        <v>0</v>
      </c>
      <c r="F75" s="119">
        <v>0</v>
      </c>
      <c r="G75" s="119">
        <v>0</v>
      </c>
      <c r="H75" s="119">
        <v>1</v>
      </c>
      <c r="I75" s="119">
        <v>1</v>
      </c>
      <c r="J75" s="119"/>
      <c r="K75" s="119"/>
      <c r="L75" s="119">
        <v>1</v>
      </c>
      <c r="M75" s="69">
        <v>1</v>
      </c>
      <c r="N75" s="119">
        <v>5</v>
      </c>
      <c r="O75" s="69">
        <v>1</v>
      </c>
      <c r="P75" s="69"/>
      <c r="Q75" s="69"/>
      <c r="R75" s="119">
        <v>7</v>
      </c>
      <c r="S75" s="69">
        <v>2</v>
      </c>
      <c r="T75" s="119">
        <v>8</v>
      </c>
      <c r="U75" s="69">
        <v>2</v>
      </c>
      <c r="V75" s="119">
        <v>9</v>
      </c>
      <c r="W75" s="69">
        <v>1</v>
      </c>
      <c r="X75" s="119">
        <v>14</v>
      </c>
      <c r="Y75" s="69">
        <v>8</v>
      </c>
      <c r="Z75" s="119">
        <v>3</v>
      </c>
      <c r="AA75" s="69">
        <v>1</v>
      </c>
      <c r="AB75" s="119">
        <v>18</v>
      </c>
      <c r="AC75" s="69">
        <v>7</v>
      </c>
      <c r="AD75" s="119"/>
      <c r="AE75" s="119"/>
      <c r="AF75" s="119">
        <f>D75+F75+H75+L75+N75+R75+T75+V75+X75+Z75+AB75</f>
        <v>66</v>
      </c>
      <c r="AG75" s="69">
        <f>G75+I75+M75+O75+S75+U75+W75+Y75+AA75+AC75</f>
        <v>24</v>
      </c>
      <c r="AH75" s="119">
        <v>2</v>
      </c>
      <c r="AI75" s="69">
        <v>2</v>
      </c>
      <c r="AJ75" s="119">
        <v>13</v>
      </c>
      <c r="AK75" s="69">
        <v>4</v>
      </c>
      <c r="AL75" s="152"/>
      <c r="AM75" s="76"/>
    </row>
    <row r="76" spans="1:39" s="5" customFormat="1" ht="25.5" x14ac:dyDescent="0.2">
      <c r="A76" s="154"/>
      <c r="B76" s="154"/>
      <c r="C76" s="126" t="s">
        <v>84</v>
      </c>
      <c r="D76" s="119">
        <v>0</v>
      </c>
      <c r="E76" s="69">
        <v>0</v>
      </c>
      <c r="F76" s="119">
        <v>0</v>
      </c>
      <c r="G76" s="119">
        <v>0</v>
      </c>
      <c r="H76" s="69">
        <v>0</v>
      </c>
      <c r="I76" s="119">
        <v>0</v>
      </c>
      <c r="J76" s="119"/>
      <c r="K76" s="119"/>
      <c r="L76" s="119">
        <v>0</v>
      </c>
      <c r="M76" s="69">
        <v>0</v>
      </c>
      <c r="N76" s="119">
        <v>1</v>
      </c>
      <c r="O76" s="69">
        <v>0</v>
      </c>
      <c r="P76" s="69"/>
      <c r="Q76" s="69"/>
      <c r="R76" s="119">
        <v>1</v>
      </c>
      <c r="S76" s="69">
        <v>0</v>
      </c>
      <c r="T76" s="119">
        <v>0</v>
      </c>
      <c r="U76" s="69">
        <v>0</v>
      </c>
      <c r="V76" s="119">
        <v>0</v>
      </c>
      <c r="W76" s="69">
        <v>0</v>
      </c>
      <c r="X76" s="119">
        <v>1</v>
      </c>
      <c r="Y76" s="69">
        <v>0</v>
      </c>
      <c r="Z76" s="119">
        <v>0</v>
      </c>
      <c r="AA76" s="69">
        <v>0</v>
      </c>
      <c r="AB76" s="119">
        <v>0</v>
      </c>
      <c r="AC76" s="69">
        <v>0</v>
      </c>
      <c r="AD76" s="119"/>
      <c r="AE76" s="119"/>
      <c r="AF76" s="119">
        <f>D76+F76+H76+L76+N76+R76+T76+V76+X76+Z76+AB76</f>
        <v>3</v>
      </c>
      <c r="AG76" s="69">
        <f>G76+I76+M76+O76+S76+U76+W76+Y76+AA76+AC76</f>
        <v>0</v>
      </c>
      <c r="AH76" s="119">
        <v>0</v>
      </c>
      <c r="AI76" s="119">
        <v>0</v>
      </c>
      <c r="AJ76" s="119">
        <v>0</v>
      </c>
      <c r="AK76" s="69">
        <v>0</v>
      </c>
      <c r="AL76" s="152"/>
      <c r="AM76" s="76"/>
    </row>
    <row r="77" spans="1:39" s="5" customFormat="1" ht="51" x14ac:dyDescent="0.2">
      <c r="A77" s="120">
        <v>3</v>
      </c>
      <c r="B77" s="120" t="s">
        <v>82</v>
      </c>
      <c r="C77" s="126" t="s">
        <v>67</v>
      </c>
      <c r="D77" s="83"/>
      <c r="E77" s="120"/>
      <c r="F77" s="83">
        <v>26</v>
      </c>
      <c r="G77" s="120">
        <v>5</v>
      </c>
      <c r="H77" s="83">
        <v>53</v>
      </c>
      <c r="I77" s="120">
        <v>13</v>
      </c>
      <c r="J77" s="120"/>
      <c r="K77" s="120"/>
      <c r="L77" s="83">
        <v>23</v>
      </c>
      <c r="M77" s="120">
        <v>8</v>
      </c>
      <c r="N77" s="83">
        <v>22</v>
      </c>
      <c r="O77" s="120">
        <v>7</v>
      </c>
      <c r="P77" s="120"/>
      <c r="Q77" s="120"/>
      <c r="R77" s="155"/>
      <c r="S77" s="155"/>
      <c r="T77" s="155"/>
      <c r="U77" s="155"/>
      <c r="V77" s="155"/>
      <c r="W77" s="155"/>
      <c r="X77" s="155"/>
      <c r="Y77" s="155"/>
      <c r="Z77" s="155"/>
      <c r="AA77" s="155"/>
      <c r="AB77" s="155"/>
      <c r="AC77" s="155"/>
      <c r="AD77" s="119"/>
      <c r="AE77" s="119"/>
      <c r="AF77" s="124">
        <f>D77+F77+H77+L77+N77+R77+T77+V77+X77+Z77+AB77</f>
        <v>124</v>
      </c>
      <c r="AG77" s="79">
        <f>E77+G77+I77+M77+O77+S77+U77+W77+Y77+AA77+AC77</f>
        <v>33</v>
      </c>
      <c r="AH77" s="119">
        <v>0</v>
      </c>
      <c r="AI77" s="69">
        <v>0</v>
      </c>
      <c r="AJ77" s="119">
        <v>1</v>
      </c>
      <c r="AK77" s="69">
        <v>0</v>
      </c>
      <c r="AL77" s="119">
        <v>11</v>
      </c>
      <c r="AM77" s="76"/>
    </row>
    <row r="78" spans="1:39" s="5" customFormat="1" ht="52.5" x14ac:dyDescent="0.2">
      <c r="A78" s="120">
        <v>4</v>
      </c>
      <c r="B78" s="120" t="s">
        <v>82</v>
      </c>
      <c r="C78" s="126" t="s">
        <v>77</v>
      </c>
      <c r="D78" s="119">
        <v>0</v>
      </c>
      <c r="E78" s="69">
        <v>0</v>
      </c>
      <c r="F78" s="119">
        <v>0</v>
      </c>
      <c r="G78" s="69">
        <v>0</v>
      </c>
      <c r="H78" s="119">
        <v>10</v>
      </c>
      <c r="I78" s="69">
        <v>1</v>
      </c>
      <c r="J78" s="69"/>
      <c r="K78" s="69"/>
      <c r="L78" s="119">
        <v>4</v>
      </c>
      <c r="M78" s="69">
        <v>1</v>
      </c>
      <c r="N78" s="119">
        <v>14</v>
      </c>
      <c r="O78" s="69">
        <v>0</v>
      </c>
      <c r="P78" s="69"/>
      <c r="Q78" s="69"/>
      <c r="R78" s="119">
        <v>10</v>
      </c>
      <c r="S78" s="69">
        <v>0</v>
      </c>
      <c r="T78" s="119">
        <v>6</v>
      </c>
      <c r="U78" s="69">
        <v>0</v>
      </c>
      <c r="V78" s="119">
        <v>5</v>
      </c>
      <c r="W78" s="69">
        <v>1</v>
      </c>
      <c r="X78" s="119">
        <v>12</v>
      </c>
      <c r="Y78" s="69">
        <v>1</v>
      </c>
      <c r="Z78" s="119">
        <v>8</v>
      </c>
      <c r="AA78" s="69">
        <v>1</v>
      </c>
      <c r="AB78" s="119">
        <v>9</v>
      </c>
      <c r="AC78" s="69">
        <v>1</v>
      </c>
      <c r="AD78" s="69"/>
      <c r="AE78" s="69"/>
      <c r="AF78" s="119">
        <f>D78+F78+H78+L78+N78+R78+T78+V78+X78+Z78+AB78</f>
        <v>78</v>
      </c>
      <c r="AG78" s="69">
        <f>E78+G78+I78+M78+O78+S78+U78+W78+Y78+AA78+AC78</f>
        <v>6</v>
      </c>
      <c r="AH78" s="119">
        <v>0</v>
      </c>
      <c r="AI78" s="69">
        <v>0</v>
      </c>
      <c r="AJ78" s="119">
        <v>4</v>
      </c>
      <c r="AK78" s="69">
        <v>0</v>
      </c>
      <c r="AL78" s="119">
        <v>8</v>
      </c>
      <c r="AM78" s="76"/>
    </row>
    <row r="79" spans="1:39" s="5" customFormat="1" ht="25.5" x14ac:dyDescent="0.2">
      <c r="A79" s="120"/>
      <c r="B79" s="83" t="s">
        <v>82</v>
      </c>
      <c r="C79" s="88" t="s">
        <v>39</v>
      </c>
      <c r="D79" s="124">
        <f>D66+D67+D77+D78</f>
        <v>0</v>
      </c>
      <c r="E79" s="124">
        <f t="shared" ref="E79:AK79" si="25">E66+E67+E77+E78</f>
        <v>0</v>
      </c>
      <c r="F79" s="124">
        <f t="shared" si="25"/>
        <v>34</v>
      </c>
      <c r="G79" s="124">
        <f t="shared" si="25"/>
        <v>6</v>
      </c>
      <c r="H79" s="124">
        <f t="shared" si="25"/>
        <v>75</v>
      </c>
      <c r="I79" s="124">
        <f t="shared" si="25"/>
        <v>17</v>
      </c>
      <c r="J79" s="124"/>
      <c r="K79" s="124"/>
      <c r="L79" s="124">
        <f t="shared" si="25"/>
        <v>40</v>
      </c>
      <c r="M79" s="124">
        <f t="shared" si="25"/>
        <v>12</v>
      </c>
      <c r="N79" s="124">
        <f t="shared" si="25"/>
        <v>66</v>
      </c>
      <c r="O79" s="124">
        <f t="shared" si="25"/>
        <v>13</v>
      </c>
      <c r="P79" s="124"/>
      <c r="Q79" s="124"/>
      <c r="R79" s="124">
        <f t="shared" si="25"/>
        <v>47</v>
      </c>
      <c r="S79" s="124">
        <f t="shared" si="25"/>
        <v>13</v>
      </c>
      <c r="T79" s="124">
        <f t="shared" si="25"/>
        <v>53</v>
      </c>
      <c r="U79" s="124">
        <f t="shared" si="25"/>
        <v>17</v>
      </c>
      <c r="V79" s="124">
        <f t="shared" si="25"/>
        <v>60</v>
      </c>
      <c r="W79" s="124">
        <f t="shared" si="25"/>
        <v>31</v>
      </c>
      <c r="X79" s="124">
        <f t="shared" si="25"/>
        <v>75</v>
      </c>
      <c r="Y79" s="124">
        <f t="shared" si="25"/>
        <v>25</v>
      </c>
      <c r="Z79" s="124">
        <f t="shared" si="25"/>
        <v>76</v>
      </c>
      <c r="AA79" s="124">
        <f t="shared" si="25"/>
        <v>36</v>
      </c>
      <c r="AB79" s="124">
        <f t="shared" si="25"/>
        <v>115</v>
      </c>
      <c r="AC79" s="124">
        <f t="shared" si="25"/>
        <v>48</v>
      </c>
      <c r="AD79" s="124"/>
      <c r="AE79" s="124"/>
      <c r="AF79" s="124">
        <f t="shared" si="25"/>
        <v>641</v>
      </c>
      <c r="AG79" s="124">
        <f t="shared" si="25"/>
        <v>218</v>
      </c>
      <c r="AH79" s="119">
        <f t="shared" si="25"/>
        <v>2</v>
      </c>
      <c r="AI79" s="119">
        <f t="shared" si="25"/>
        <v>2</v>
      </c>
      <c r="AJ79" s="119">
        <f t="shared" si="25"/>
        <v>104</v>
      </c>
      <c r="AK79" s="119">
        <f t="shared" si="25"/>
        <v>44</v>
      </c>
      <c r="AL79" s="119">
        <v>55</v>
      </c>
      <c r="AM79" s="76"/>
    </row>
    <row r="80" spans="1:39" ht="14.25" x14ac:dyDescent="0.2">
      <c r="A80" s="89" t="s">
        <v>75</v>
      </c>
      <c r="B80" s="128"/>
      <c r="C80" s="129"/>
      <c r="D80" s="129"/>
      <c r="E80" s="128"/>
      <c r="F80" s="129"/>
      <c r="G80" s="128"/>
      <c r="H80" s="129"/>
      <c r="I80" s="128"/>
      <c r="J80" s="129"/>
      <c r="K80" s="129"/>
      <c r="L80" s="129"/>
      <c r="M80" s="128"/>
      <c r="N80" s="129"/>
      <c r="O80" s="128"/>
      <c r="P80" s="129"/>
      <c r="Q80" s="129"/>
      <c r="R80" s="129"/>
      <c r="S80" s="128"/>
      <c r="T80" s="129"/>
      <c r="U80" s="128"/>
      <c r="V80" s="129"/>
      <c r="W80" s="128"/>
      <c r="X80" s="129"/>
      <c r="Y80" s="128"/>
      <c r="Z80" s="129"/>
      <c r="AA80" s="128"/>
      <c r="AB80" s="129"/>
      <c r="AC80" s="128"/>
      <c r="AD80" s="129"/>
      <c r="AE80" s="129"/>
      <c r="AF80" s="128"/>
      <c r="AG80" s="129"/>
      <c r="AH80" s="128"/>
      <c r="AI80" s="129"/>
      <c r="AJ80" s="129"/>
      <c r="AK80" s="129"/>
      <c r="AL80" s="112"/>
      <c r="AM80" s="74"/>
    </row>
    <row r="81" spans="1:39" s="5" customFormat="1" ht="52.5" x14ac:dyDescent="0.2">
      <c r="A81" s="120">
        <v>1</v>
      </c>
      <c r="B81" s="127" t="s">
        <v>89</v>
      </c>
      <c r="C81" s="126" t="s">
        <v>69</v>
      </c>
      <c r="D81" s="119">
        <v>0</v>
      </c>
      <c r="E81" s="69">
        <v>0</v>
      </c>
      <c r="F81" s="83">
        <v>3</v>
      </c>
      <c r="G81" s="69">
        <v>1</v>
      </c>
      <c r="H81" s="83">
        <v>16</v>
      </c>
      <c r="I81" s="120">
        <v>3</v>
      </c>
      <c r="J81" s="120"/>
      <c r="K81" s="120"/>
      <c r="L81" s="83">
        <v>4</v>
      </c>
      <c r="M81" s="120">
        <v>1</v>
      </c>
      <c r="N81" s="83">
        <v>16</v>
      </c>
      <c r="O81" s="120">
        <v>4</v>
      </c>
      <c r="P81" s="119">
        <f t="shared" ref="P81:P94" si="26">F81+H81+L81+N81</f>
        <v>39</v>
      </c>
      <c r="Q81" s="120">
        <f t="shared" ref="Q81:Q94" si="27">G81+I81+M81+O81</f>
        <v>9</v>
      </c>
      <c r="R81" s="119">
        <v>15</v>
      </c>
      <c r="S81" s="69">
        <v>6</v>
      </c>
      <c r="T81" s="119">
        <v>16</v>
      </c>
      <c r="U81" s="69">
        <v>5</v>
      </c>
      <c r="V81" s="119">
        <v>16</v>
      </c>
      <c r="W81" s="69">
        <v>8</v>
      </c>
      <c r="X81" s="119">
        <v>26</v>
      </c>
      <c r="Y81" s="69">
        <v>17</v>
      </c>
      <c r="Z81" s="119">
        <v>21</v>
      </c>
      <c r="AA81" s="69">
        <v>6</v>
      </c>
      <c r="AB81" s="119">
        <v>28</v>
      </c>
      <c r="AC81" s="69">
        <v>14</v>
      </c>
      <c r="AD81" s="119">
        <f t="shared" ref="AD81:AD94" si="28">R81+T81+V81+X81+Z81+AB81</f>
        <v>122</v>
      </c>
      <c r="AE81" s="121">
        <f t="shared" ref="AE81:AE94" si="29">S81+U81+W81+Y81+AA81+AC81</f>
        <v>56</v>
      </c>
      <c r="AF81" s="119">
        <f t="shared" ref="AF81:AF94" si="30">P81+AD81</f>
        <v>161</v>
      </c>
      <c r="AG81" s="69">
        <f>G81+I81+M81+O81+S81+U81+W81+Y81+AA81+AC81</f>
        <v>65</v>
      </c>
      <c r="AH81" s="119">
        <v>0</v>
      </c>
      <c r="AI81" s="69">
        <v>0</v>
      </c>
      <c r="AJ81" s="119">
        <v>26</v>
      </c>
      <c r="AK81" s="69">
        <v>10</v>
      </c>
      <c r="AL81" s="119">
        <v>13</v>
      </c>
    </row>
    <row r="82" spans="1:39" s="5" customFormat="1" ht="65.25" x14ac:dyDescent="0.2">
      <c r="A82" s="154">
        <v>2</v>
      </c>
      <c r="B82" s="153" t="s">
        <v>89</v>
      </c>
      <c r="C82" s="126" t="s">
        <v>85</v>
      </c>
      <c r="D82" s="119">
        <f>D83+D86+D89</f>
        <v>0</v>
      </c>
      <c r="E82" s="69">
        <f>E83+E86+E89</f>
        <v>0</v>
      </c>
      <c r="F82" s="119">
        <f t="shared" ref="F82:M82" si="31">F83+F86+F89</f>
        <v>0</v>
      </c>
      <c r="G82" s="119">
        <f t="shared" si="31"/>
        <v>0</v>
      </c>
      <c r="H82" s="119">
        <f t="shared" si="31"/>
        <v>0</v>
      </c>
      <c r="I82" s="119">
        <f t="shared" si="31"/>
        <v>0</v>
      </c>
      <c r="J82" s="119"/>
      <c r="K82" s="119"/>
      <c r="L82" s="119">
        <f t="shared" si="31"/>
        <v>1</v>
      </c>
      <c r="M82" s="119">
        <f t="shared" si="31"/>
        <v>1</v>
      </c>
      <c r="N82" s="119">
        <f>N83+N86+N89</f>
        <v>6</v>
      </c>
      <c r="O82" s="119">
        <f>O83+O86+O89</f>
        <v>2</v>
      </c>
      <c r="P82" s="119">
        <f t="shared" si="26"/>
        <v>7</v>
      </c>
      <c r="Q82" s="119">
        <f t="shared" si="27"/>
        <v>3</v>
      </c>
      <c r="R82" s="119">
        <f t="shared" ref="R82:AC82" si="32">R83+R86+R89</f>
        <v>19</v>
      </c>
      <c r="S82" s="119">
        <f t="shared" si="32"/>
        <v>5</v>
      </c>
      <c r="T82" s="119">
        <f t="shared" si="32"/>
        <v>22</v>
      </c>
      <c r="U82" s="119">
        <f t="shared" si="32"/>
        <v>7</v>
      </c>
      <c r="V82" s="119">
        <f t="shared" si="32"/>
        <v>27</v>
      </c>
      <c r="W82" s="119">
        <f t="shared" si="32"/>
        <v>10</v>
      </c>
      <c r="X82" s="119">
        <f t="shared" si="32"/>
        <v>25</v>
      </c>
      <c r="Y82" s="119">
        <f t="shared" si="32"/>
        <v>11</v>
      </c>
      <c r="Z82" s="119">
        <f t="shared" si="32"/>
        <v>39</v>
      </c>
      <c r="AA82" s="119">
        <f t="shared" si="32"/>
        <v>19</v>
      </c>
      <c r="AB82" s="119">
        <f t="shared" si="32"/>
        <v>53</v>
      </c>
      <c r="AC82" s="119">
        <f t="shared" si="32"/>
        <v>28</v>
      </c>
      <c r="AD82" s="119">
        <f t="shared" si="28"/>
        <v>185</v>
      </c>
      <c r="AE82" s="121">
        <f t="shared" si="29"/>
        <v>80</v>
      </c>
      <c r="AF82" s="119">
        <f t="shared" si="30"/>
        <v>192</v>
      </c>
      <c r="AG82" s="119">
        <f>G82+I82+M82+O82+S82+U82+W82+Y82+AA82+AC82</f>
        <v>83</v>
      </c>
      <c r="AH82" s="119">
        <f>AH83+AH86+AH89</f>
        <v>0</v>
      </c>
      <c r="AI82" s="119">
        <f>AI83+AI86+AI89</f>
        <v>0</v>
      </c>
      <c r="AJ82" s="119">
        <f>AJ83+AJ86+AJ89</f>
        <v>52</v>
      </c>
      <c r="AK82" s="69">
        <f>AK83+AK86+AK89</f>
        <v>22</v>
      </c>
      <c r="AL82" s="119">
        <v>15</v>
      </c>
      <c r="AM82" s="76"/>
    </row>
    <row r="83" spans="1:39" s="5" customFormat="1" ht="25.5" x14ac:dyDescent="0.2">
      <c r="A83" s="154"/>
      <c r="B83" s="154"/>
      <c r="C83" s="88" t="s">
        <v>83</v>
      </c>
      <c r="D83" s="119">
        <f>D84+D85</f>
        <v>0</v>
      </c>
      <c r="E83" s="69">
        <f>E84+E85</f>
        <v>0</v>
      </c>
      <c r="F83" s="119">
        <f t="shared" ref="F83:O83" si="33">SUM(F84:F85)</f>
        <v>0</v>
      </c>
      <c r="G83" s="119">
        <f t="shared" si="33"/>
        <v>0</v>
      </c>
      <c r="H83" s="69">
        <f t="shared" si="33"/>
        <v>0</v>
      </c>
      <c r="I83" s="119">
        <f t="shared" si="33"/>
        <v>0</v>
      </c>
      <c r="J83" s="119"/>
      <c r="K83" s="119"/>
      <c r="L83" s="119">
        <f t="shared" si="33"/>
        <v>0</v>
      </c>
      <c r="M83" s="69">
        <f t="shared" si="33"/>
        <v>0</v>
      </c>
      <c r="N83" s="119">
        <f t="shared" si="33"/>
        <v>3</v>
      </c>
      <c r="O83" s="69">
        <f t="shared" si="33"/>
        <v>1</v>
      </c>
      <c r="P83" s="119">
        <f t="shared" si="26"/>
        <v>3</v>
      </c>
      <c r="Q83" s="69">
        <f t="shared" si="27"/>
        <v>1</v>
      </c>
      <c r="R83" s="119">
        <f t="shared" ref="R83:AC83" si="34">SUM(R84:R85)</f>
        <v>12</v>
      </c>
      <c r="S83" s="69">
        <f t="shared" si="34"/>
        <v>3</v>
      </c>
      <c r="T83" s="119">
        <f t="shared" si="34"/>
        <v>11</v>
      </c>
      <c r="U83" s="69">
        <f t="shared" si="34"/>
        <v>4</v>
      </c>
      <c r="V83" s="119">
        <f t="shared" si="34"/>
        <v>12</v>
      </c>
      <c r="W83" s="69">
        <f t="shared" si="34"/>
        <v>5</v>
      </c>
      <c r="X83" s="119">
        <f t="shared" si="34"/>
        <v>9</v>
      </c>
      <c r="Y83" s="119">
        <f t="shared" si="34"/>
        <v>4</v>
      </c>
      <c r="Z83" s="119">
        <f t="shared" si="34"/>
        <v>14</v>
      </c>
      <c r="AA83" s="69">
        <f t="shared" si="34"/>
        <v>5</v>
      </c>
      <c r="AB83" s="119">
        <f t="shared" si="34"/>
        <v>19</v>
      </c>
      <c r="AC83" s="69">
        <f t="shared" si="34"/>
        <v>10</v>
      </c>
      <c r="AD83" s="119">
        <f t="shared" si="28"/>
        <v>77</v>
      </c>
      <c r="AE83" s="121">
        <f t="shared" si="29"/>
        <v>31</v>
      </c>
      <c r="AF83" s="119">
        <f t="shared" si="30"/>
        <v>80</v>
      </c>
      <c r="AG83" s="69">
        <f>SUM(AG84:AG85)</f>
        <v>32</v>
      </c>
      <c r="AH83" s="119">
        <f>SUM(AH84:AH85)</f>
        <v>0</v>
      </c>
      <c r="AI83" s="119">
        <f>SUM(AI84:AI85)</f>
        <v>0</v>
      </c>
      <c r="AJ83" s="119">
        <f>SUM(AJ84:AJ85)</f>
        <v>32</v>
      </c>
      <c r="AK83" s="69">
        <f>SUM(AK84:AK85)</f>
        <v>14</v>
      </c>
      <c r="AL83" s="152">
        <v>7</v>
      </c>
      <c r="AM83" s="76"/>
    </row>
    <row r="84" spans="1:39" s="5" customFormat="1" ht="12.75" x14ac:dyDescent="0.2">
      <c r="A84" s="154"/>
      <c r="B84" s="154"/>
      <c r="C84" s="126" t="s">
        <v>79</v>
      </c>
      <c r="D84" s="119">
        <v>0</v>
      </c>
      <c r="E84" s="69">
        <v>0</v>
      </c>
      <c r="F84" s="119">
        <v>0</v>
      </c>
      <c r="G84" s="119">
        <v>0</v>
      </c>
      <c r="H84" s="69">
        <v>0</v>
      </c>
      <c r="I84" s="119">
        <v>0</v>
      </c>
      <c r="J84" s="119"/>
      <c r="K84" s="119"/>
      <c r="L84" s="119">
        <v>0</v>
      </c>
      <c r="M84" s="69">
        <v>0</v>
      </c>
      <c r="N84" s="119">
        <v>2</v>
      </c>
      <c r="O84" s="69">
        <v>0</v>
      </c>
      <c r="P84" s="119">
        <f t="shared" si="26"/>
        <v>2</v>
      </c>
      <c r="Q84" s="69">
        <f t="shared" si="27"/>
        <v>0</v>
      </c>
      <c r="R84" s="119">
        <v>7</v>
      </c>
      <c r="S84" s="69">
        <v>2</v>
      </c>
      <c r="T84" s="119">
        <v>8</v>
      </c>
      <c r="U84" s="69">
        <v>4</v>
      </c>
      <c r="V84" s="119">
        <v>10</v>
      </c>
      <c r="W84" s="69">
        <v>4</v>
      </c>
      <c r="X84" s="119">
        <v>0</v>
      </c>
      <c r="Y84" s="69">
        <v>0</v>
      </c>
      <c r="Z84" s="119">
        <v>12</v>
      </c>
      <c r="AA84" s="69">
        <v>5</v>
      </c>
      <c r="AB84" s="119">
        <v>13</v>
      </c>
      <c r="AC84" s="69">
        <v>6</v>
      </c>
      <c r="AD84" s="119">
        <f t="shared" si="28"/>
        <v>50</v>
      </c>
      <c r="AE84" s="121">
        <f t="shared" si="29"/>
        <v>21</v>
      </c>
      <c r="AF84" s="119">
        <f t="shared" si="30"/>
        <v>52</v>
      </c>
      <c r="AG84" s="69">
        <f>G84+I84+M84+O84+S84+U84+W84+Y84+AA84+AC84</f>
        <v>21</v>
      </c>
      <c r="AH84" s="119">
        <v>0</v>
      </c>
      <c r="AI84" s="119">
        <v>0</v>
      </c>
      <c r="AJ84" s="119">
        <v>20</v>
      </c>
      <c r="AK84" s="69">
        <v>8</v>
      </c>
      <c r="AL84" s="152"/>
      <c r="AM84" s="76"/>
    </row>
    <row r="85" spans="1:39" s="5" customFormat="1" ht="25.5" x14ac:dyDescent="0.2">
      <c r="A85" s="154"/>
      <c r="B85" s="154"/>
      <c r="C85" s="126" t="s">
        <v>84</v>
      </c>
      <c r="D85" s="119">
        <v>0</v>
      </c>
      <c r="E85" s="69">
        <v>0</v>
      </c>
      <c r="F85" s="119">
        <v>0</v>
      </c>
      <c r="G85" s="119">
        <v>0</v>
      </c>
      <c r="H85" s="69">
        <v>0</v>
      </c>
      <c r="I85" s="119">
        <v>0</v>
      </c>
      <c r="J85" s="119"/>
      <c r="K85" s="119"/>
      <c r="L85" s="119">
        <v>0</v>
      </c>
      <c r="M85" s="69">
        <v>0</v>
      </c>
      <c r="N85" s="119">
        <v>1</v>
      </c>
      <c r="O85" s="69">
        <v>1</v>
      </c>
      <c r="P85" s="119">
        <f t="shared" si="26"/>
        <v>1</v>
      </c>
      <c r="Q85" s="69">
        <f t="shared" si="27"/>
        <v>1</v>
      </c>
      <c r="R85" s="119">
        <v>5</v>
      </c>
      <c r="S85" s="69">
        <v>1</v>
      </c>
      <c r="T85" s="119">
        <v>3</v>
      </c>
      <c r="U85" s="69">
        <v>0</v>
      </c>
      <c r="V85" s="119">
        <v>2</v>
      </c>
      <c r="W85" s="69">
        <v>1</v>
      </c>
      <c r="X85" s="119">
        <v>9</v>
      </c>
      <c r="Y85" s="69">
        <v>4</v>
      </c>
      <c r="Z85" s="119">
        <v>2</v>
      </c>
      <c r="AA85" s="69">
        <v>0</v>
      </c>
      <c r="AB85" s="119">
        <v>6</v>
      </c>
      <c r="AC85" s="69">
        <v>4</v>
      </c>
      <c r="AD85" s="119">
        <f t="shared" si="28"/>
        <v>27</v>
      </c>
      <c r="AE85" s="121">
        <f t="shared" si="29"/>
        <v>10</v>
      </c>
      <c r="AF85" s="119">
        <f t="shared" si="30"/>
        <v>28</v>
      </c>
      <c r="AG85" s="69">
        <f>G85+I85+M85+O85+S85+U85+W85+Y85+AA85+AC85</f>
        <v>11</v>
      </c>
      <c r="AH85" s="119">
        <v>0</v>
      </c>
      <c r="AI85" s="119">
        <v>0</v>
      </c>
      <c r="AJ85" s="119">
        <v>12</v>
      </c>
      <c r="AK85" s="69">
        <v>6</v>
      </c>
      <c r="AL85" s="152"/>
      <c r="AM85" s="76"/>
    </row>
    <row r="86" spans="1:39" s="5" customFormat="1" ht="25.5" x14ac:dyDescent="0.2">
      <c r="A86" s="154"/>
      <c r="B86" s="154"/>
      <c r="C86" s="115" t="s">
        <v>80</v>
      </c>
      <c r="D86" s="119">
        <f>D87+D88</f>
        <v>0</v>
      </c>
      <c r="E86" s="69">
        <f>E87+E88</f>
        <v>0</v>
      </c>
      <c r="F86" s="119">
        <f>F87+F88</f>
        <v>0</v>
      </c>
      <c r="G86" s="119">
        <f t="shared" ref="G86:O86" si="35">G87+G88</f>
        <v>0</v>
      </c>
      <c r="H86" s="119">
        <f t="shared" si="35"/>
        <v>0</v>
      </c>
      <c r="I86" s="119">
        <f t="shared" si="35"/>
        <v>0</v>
      </c>
      <c r="J86" s="119"/>
      <c r="K86" s="119"/>
      <c r="L86" s="119">
        <f t="shared" si="35"/>
        <v>0</v>
      </c>
      <c r="M86" s="69">
        <f t="shared" si="35"/>
        <v>0</v>
      </c>
      <c r="N86" s="119">
        <f t="shared" si="35"/>
        <v>2</v>
      </c>
      <c r="O86" s="69">
        <f t="shared" si="35"/>
        <v>0</v>
      </c>
      <c r="P86" s="119">
        <f t="shared" si="26"/>
        <v>2</v>
      </c>
      <c r="Q86" s="69">
        <f t="shared" si="27"/>
        <v>0</v>
      </c>
      <c r="R86" s="119">
        <f t="shared" ref="R86:AC86" si="36">R87+R88</f>
        <v>4</v>
      </c>
      <c r="S86" s="69">
        <f t="shared" si="36"/>
        <v>2</v>
      </c>
      <c r="T86" s="119">
        <f t="shared" si="36"/>
        <v>5</v>
      </c>
      <c r="U86" s="69">
        <f t="shared" si="36"/>
        <v>1</v>
      </c>
      <c r="V86" s="119">
        <f t="shared" si="36"/>
        <v>8</v>
      </c>
      <c r="W86" s="69">
        <f t="shared" si="36"/>
        <v>4</v>
      </c>
      <c r="X86" s="119">
        <f t="shared" si="36"/>
        <v>9</v>
      </c>
      <c r="Y86" s="69">
        <f t="shared" si="36"/>
        <v>5</v>
      </c>
      <c r="Z86" s="119">
        <f t="shared" si="36"/>
        <v>13</v>
      </c>
      <c r="AA86" s="69">
        <f t="shared" si="36"/>
        <v>8</v>
      </c>
      <c r="AB86" s="119">
        <f t="shared" si="36"/>
        <v>26</v>
      </c>
      <c r="AC86" s="69">
        <f t="shared" si="36"/>
        <v>14</v>
      </c>
      <c r="AD86" s="119">
        <f t="shared" si="28"/>
        <v>65</v>
      </c>
      <c r="AE86" s="121">
        <f t="shared" si="29"/>
        <v>34</v>
      </c>
      <c r="AF86" s="119">
        <f t="shared" si="30"/>
        <v>67</v>
      </c>
      <c r="AG86" s="69">
        <f>AG87+AG88</f>
        <v>34</v>
      </c>
      <c r="AH86" s="119">
        <f>AH87+AH88</f>
        <v>0</v>
      </c>
      <c r="AI86" s="119">
        <f>AI87+AI88</f>
        <v>0</v>
      </c>
      <c r="AJ86" s="119">
        <f>AJ87+AJ88</f>
        <v>11</v>
      </c>
      <c r="AK86" s="69">
        <f>AK87+AK88</f>
        <v>6</v>
      </c>
      <c r="AL86" s="152">
        <v>5</v>
      </c>
    </row>
    <row r="87" spans="1:39" s="5" customFormat="1" ht="12.75" x14ac:dyDescent="0.2">
      <c r="A87" s="154"/>
      <c r="B87" s="154"/>
      <c r="C87" s="126" t="s">
        <v>79</v>
      </c>
      <c r="D87" s="119">
        <v>0</v>
      </c>
      <c r="E87" s="69">
        <v>0</v>
      </c>
      <c r="F87" s="119">
        <v>0</v>
      </c>
      <c r="G87" s="119">
        <v>0</v>
      </c>
      <c r="H87" s="119">
        <v>0</v>
      </c>
      <c r="I87" s="119">
        <v>0</v>
      </c>
      <c r="J87" s="119"/>
      <c r="K87" s="119"/>
      <c r="L87" s="119">
        <v>0</v>
      </c>
      <c r="M87" s="69">
        <v>0</v>
      </c>
      <c r="N87" s="119">
        <v>2</v>
      </c>
      <c r="O87" s="69">
        <v>0</v>
      </c>
      <c r="P87" s="119">
        <f t="shared" si="26"/>
        <v>2</v>
      </c>
      <c r="Q87" s="69">
        <f t="shared" si="27"/>
        <v>0</v>
      </c>
      <c r="R87" s="119">
        <v>1</v>
      </c>
      <c r="S87" s="69">
        <v>0</v>
      </c>
      <c r="T87" s="119">
        <v>3</v>
      </c>
      <c r="U87" s="69">
        <v>1</v>
      </c>
      <c r="V87" s="119">
        <v>6</v>
      </c>
      <c r="W87" s="69">
        <v>3</v>
      </c>
      <c r="X87" s="119">
        <v>6</v>
      </c>
      <c r="Y87" s="69">
        <v>4</v>
      </c>
      <c r="Z87" s="119">
        <v>12</v>
      </c>
      <c r="AA87" s="69">
        <v>7</v>
      </c>
      <c r="AB87" s="119">
        <v>19</v>
      </c>
      <c r="AC87" s="69">
        <v>13</v>
      </c>
      <c r="AD87" s="119">
        <f t="shared" si="28"/>
        <v>47</v>
      </c>
      <c r="AE87" s="121">
        <f t="shared" si="29"/>
        <v>28</v>
      </c>
      <c r="AF87" s="119">
        <f t="shared" si="30"/>
        <v>49</v>
      </c>
      <c r="AG87" s="69">
        <f>G87+I87+M87+O87+S87+U87+W87+Y87+AA87+AC87</f>
        <v>28</v>
      </c>
      <c r="AH87" s="119">
        <v>0</v>
      </c>
      <c r="AI87" s="119">
        <v>0</v>
      </c>
      <c r="AJ87" s="119">
        <v>11</v>
      </c>
      <c r="AK87" s="69">
        <v>6</v>
      </c>
      <c r="AL87" s="152"/>
      <c r="AM87" s="76"/>
    </row>
    <row r="88" spans="1:39" s="5" customFormat="1" ht="25.5" x14ac:dyDescent="0.2">
      <c r="A88" s="154"/>
      <c r="B88" s="154"/>
      <c r="C88" s="126" t="s">
        <v>84</v>
      </c>
      <c r="D88" s="119">
        <v>0</v>
      </c>
      <c r="E88" s="69">
        <v>0</v>
      </c>
      <c r="F88" s="119">
        <v>0</v>
      </c>
      <c r="G88" s="119">
        <v>0</v>
      </c>
      <c r="H88" s="69">
        <v>0</v>
      </c>
      <c r="I88" s="119">
        <v>0</v>
      </c>
      <c r="J88" s="119"/>
      <c r="K88" s="119"/>
      <c r="L88" s="119">
        <v>0</v>
      </c>
      <c r="M88" s="69">
        <v>0</v>
      </c>
      <c r="N88" s="119">
        <v>0</v>
      </c>
      <c r="O88" s="69">
        <v>0</v>
      </c>
      <c r="P88" s="119">
        <f t="shared" si="26"/>
        <v>0</v>
      </c>
      <c r="Q88" s="69">
        <f t="shared" si="27"/>
        <v>0</v>
      </c>
      <c r="R88" s="119">
        <v>3</v>
      </c>
      <c r="S88" s="69">
        <v>2</v>
      </c>
      <c r="T88" s="119">
        <v>2</v>
      </c>
      <c r="U88" s="69">
        <v>0</v>
      </c>
      <c r="V88" s="119">
        <v>2</v>
      </c>
      <c r="W88" s="69">
        <v>1</v>
      </c>
      <c r="X88" s="119">
        <v>3</v>
      </c>
      <c r="Y88" s="69">
        <v>1</v>
      </c>
      <c r="Z88" s="119">
        <v>1</v>
      </c>
      <c r="AA88" s="69">
        <v>1</v>
      </c>
      <c r="AB88" s="119">
        <v>7</v>
      </c>
      <c r="AC88" s="69">
        <v>1</v>
      </c>
      <c r="AD88" s="119">
        <f t="shared" si="28"/>
        <v>18</v>
      </c>
      <c r="AE88" s="121">
        <f t="shared" si="29"/>
        <v>6</v>
      </c>
      <c r="AF88" s="119">
        <f t="shared" si="30"/>
        <v>18</v>
      </c>
      <c r="AG88" s="69">
        <f>G88+I88+M88+O88+S88+U88+W88+Y88+AA88+AC88</f>
        <v>6</v>
      </c>
      <c r="AH88" s="119">
        <v>0</v>
      </c>
      <c r="AI88" s="119">
        <v>0</v>
      </c>
      <c r="AJ88" s="119">
        <v>0</v>
      </c>
      <c r="AK88" s="69">
        <v>0</v>
      </c>
      <c r="AL88" s="152"/>
      <c r="AM88" s="76"/>
    </row>
    <row r="89" spans="1:39" s="5" customFormat="1" ht="25.5" x14ac:dyDescent="0.2">
      <c r="A89" s="154"/>
      <c r="B89" s="154"/>
      <c r="C89" s="115" t="s">
        <v>81</v>
      </c>
      <c r="D89" s="119">
        <f t="shared" ref="D89:M89" si="37">D90+D91</f>
        <v>0</v>
      </c>
      <c r="E89" s="69">
        <f t="shared" si="37"/>
        <v>0</v>
      </c>
      <c r="F89" s="119">
        <f t="shared" si="37"/>
        <v>0</v>
      </c>
      <c r="G89" s="119">
        <f t="shared" si="37"/>
        <v>0</v>
      </c>
      <c r="H89" s="119">
        <f t="shared" si="37"/>
        <v>0</v>
      </c>
      <c r="I89" s="119">
        <f t="shared" si="37"/>
        <v>0</v>
      </c>
      <c r="J89" s="119"/>
      <c r="K89" s="119"/>
      <c r="L89" s="119">
        <f t="shared" si="37"/>
        <v>1</v>
      </c>
      <c r="M89" s="69">
        <f t="shared" si="37"/>
        <v>1</v>
      </c>
      <c r="N89" s="119">
        <f>N90+N91</f>
        <v>1</v>
      </c>
      <c r="O89" s="69">
        <f>O90+O91</f>
        <v>1</v>
      </c>
      <c r="P89" s="119">
        <f t="shared" si="26"/>
        <v>2</v>
      </c>
      <c r="Q89" s="69">
        <f t="shared" si="27"/>
        <v>2</v>
      </c>
      <c r="R89" s="119">
        <f t="shared" ref="R89:AC89" si="38">R90+R91</f>
        <v>3</v>
      </c>
      <c r="S89" s="69">
        <f t="shared" si="38"/>
        <v>0</v>
      </c>
      <c r="T89" s="119">
        <f t="shared" si="38"/>
        <v>6</v>
      </c>
      <c r="U89" s="69">
        <f t="shared" si="38"/>
        <v>2</v>
      </c>
      <c r="V89" s="119">
        <f t="shared" si="38"/>
        <v>7</v>
      </c>
      <c r="W89" s="69">
        <f t="shared" si="38"/>
        <v>1</v>
      </c>
      <c r="X89" s="119">
        <f t="shared" si="38"/>
        <v>7</v>
      </c>
      <c r="Y89" s="69">
        <f t="shared" si="38"/>
        <v>2</v>
      </c>
      <c r="Z89" s="119">
        <f t="shared" si="38"/>
        <v>12</v>
      </c>
      <c r="AA89" s="69">
        <f t="shared" si="38"/>
        <v>6</v>
      </c>
      <c r="AB89" s="119">
        <f t="shared" si="38"/>
        <v>8</v>
      </c>
      <c r="AC89" s="69">
        <f t="shared" si="38"/>
        <v>4</v>
      </c>
      <c r="AD89" s="119">
        <f t="shared" si="28"/>
        <v>43</v>
      </c>
      <c r="AE89" s="121">
        <f t="shared" si="29"/>
        <v>15</v>
      </c>
      <c r="AF89" s="119">
        <f t="shared" si="30"/>
        <v>45</v>
      </c>
      <c r="AG89" s="69">
        <f>AG90+AG91</f>
        <v>17</v>
      </c>
      <c r="AH89" s="119">
        <f>AH90+AH91</f>
        <v>0</v>
      </c>
      <c r="AI89" s="69">
        <f>AI90+AI91</f>
        <v>0</v>
      </c>
      <c r="AJ89" s="119">
        <f>AJ90+AJ91</f>
        <v>9</v>
      </c>
      <c r="AK89" s="69">
        <f>AK90+AK91</f>
        <v>2</v>
      </c>
      <c r="AL89" s="152">
        <v>3</v>
      </c>
    </row>
    <row r="90" spans="1:39" s="5" customFormat="1" ht="12.75" x14ac:dyDescent="0.2">
      <c r="A90" s="154"/>
      <c r="B90" s="154"/>
      <c r="C90" s="126" t="s">
        <v>79</v>
      </c>
      <c r="D90" s="119">
        <v>0</v>
      </c>
      <c r="E90" s="69">
        <v>0</v>
      </c>
      <c r="F90" s="119">
        <v>0</v>
      </c>
      <c r="G90" s="119">
        <v>0</v>
      </c>
      <c r="H90" s="119">
        <v>0</v>
      </c>
      <c r="I90" s="119">
        <v>0</v>
      </c>
      <c r="J90" s="119"/>
      <c r="K90" s="119"/>
      <c r="L90" s="119">
        <v>1</v>
      </c>
      <c r="M90" s="69">
        <v>1</v>
      </c>
      <c r="N90" s="119">
        <v>1</v>
      </c>
      <c r="O90" s="69">
        <v>1</v>
      </c>
      <c r="P90" s="119">
        <f t="shared" si="26"/>
        <v>2</v>
      </c>
      <c r="Q90" s="69">
        <f t="shared" si="27"/>
        <v>2</v>
      </c>
      <c r="R90" s="119">
        <v>2</v>
      </c>
      <c r="S90" s="69">
        <v>0</v>
      </c>
      <c r="T90" s="119">
        <v>5</v>
      </c>
      <c r="U90" s="69">
        <v>2</v>
      </c>
      <c r="V90" s="119">
        <v>7</v>
      </c>
      <c r="W90" s="69">
        <v>1</v>
      </c>
      <c r="X90" s="119">
        <v>7</v>
      </c>
      <c r="Y90" s="69">
        <v>2</v>
      </c>
      <c r="Z90" s="119">
        <v>11</v>
      </c>
      <c r="AA90" s="69">
        <v>6</v>
      </c>
      <c r="AB90" s="119">
        <v>8</v>
      </c>
      <c r="AC90" s="69">
        <v>4</v>
      </c>
      <c r="AD90" s="119">
        <f t="shared" si="28"/>
        <v>40</v>
      </c>
      <c r="AE90" s="121">
        <f t="shared" si="29"/>
        <v>15</v>
      </c>
      <c r="AF90" s="119">
        <f t="shared" si="30"/>
        <v>42</v>
      </c>
      <c r="AG90" s="69">
        <f>G90+I90+M90+O90+S90+U90+W90+Y90+AA90+AC90</f>
        <v>17</v>
      </c>
      <c r="AH90" s="119">
        <v>0</v>
      </c>
      <c r="AI90" s="69">
        <v>0</v>
      </c>
      <c r="AJ90" s="119">
        <v>9</v>
      </c>
      <c r="AK90" s="69">
        <v>2</v>
      </c>
      <c r="AL90" s="152"/>
      <c r="AM90" s="76"/>
    </row>
    <row r="91" spans="1:39" s="5" customFormat="1" ht="25.5" x14ac:dyDescent="0.2">
      <c r="A91" s="154"/>
      <c r="B91" s="154"/>
      <c r="C91" s="126" t="s">
        <v>84</v>
      </c>
      <c r="D91" s="119">
        <v>0</v>
      </c>
      <c r="E91" s="69">
        <v>0</v>
      </c>
      <c r="F91" s="119">
        <v>0</v>
      </c>
      <c r="G91" s="119">
        <v>0</v>
      </c>
      <c r="H91" s="69">
        <v>0</v>
      </c>
      <c r="I91" s="119">
        <v>0</v>
      </c>
      <c r="J91" s="119"/>
      <c r="K91" s="119"/>
      <c r="L91" s="119">
        <v>0</v>
      </c>
      <c r="M91" s="69">
        <v>0</v>
      </c>
      <c r="N91" s="119">
        <v>0</v>
      </c>
      <c r="O91" s="69">
        <v>0</v>
      </c>
      <c r="P91" s="119">
        <f t="shared" si="26"/>
        <v>0</v>
      </c>
      <c r="Q91" s="69">
        <f t="shared" si="27"/>
        <v>0</v>
      </c>
      <c r="R91" s="119">
        <v>1</v>
      </c>
      <c r="S91" s="69">
        <v>0</v>
      </c>
      <c r="T91" s="119">
        <v>1</v>
      </c>
      <c r="U91" s="69">
        <v>0</v>
      </c>
      <c r="V91" s="119">
        <v>0</v>
      </c>
      <c r="W91" s="69">
        <v>0</v>
      </c>
      <c r="X91" s="119">
        <v>0</v>
      </c>
      <c r="Y91" s="69">
        <v>0</v>
      </c>
      <c r="Z91" s="119">
        <v>1</v>
      </c>
      <c r="AA91" s="69">
        <v>0</v>
      </c>
      <c r="AB91" s="119">
        <v>0</v>
      </c>
      <c r="AC91" s="69">
        <v>0</v>
      </c>
      <c r="AD91" s="119">
        <f t="shared" si="28"/>
        <v>3</v>
      </c>
      <c r="AE91" s="121">
        <f t="shared" si="29"/>
        <v>0</v>
      </c>
      <c r="AF91" s="119">
        <f t="shared" si="30"/>
        <v>3</v>
      </c>
      <c r="AG91" s="69">
        <f>G91+I91+M91+O91+S91+U91+W91+Y91+AA91+AC91</f>
        <v>0</v>
      </c>
      <c r="AH91" s="119">
        <v>0</v>
      </c>
      <c r="AI91" s="119">
        <v>0</v>
      </c>
      <c r="AJ91" s="119">
        <v>0</v>
      </c>
      <c r="AK91" s="69">
        <v>0</v>
      </c>
      <c r="AL91" s="152"/>
      <c r="AM91" s="76"/>
    </row>
    <row r="92" spans="1:39" s="5" customFormat="1" ht="52.5" x14ac:dyDescent="0.2">
      <c r="A92" s="120">
        <v>3</v>
      </c>
      <c r="B92" s="127" t="s">
        <v>89</v>
      </c>
      <c r="C92" s="86" t="s">
        <v>90</v>
      </c>
      <c r="D92" s="83"/>
      <c r="E92" s="120"/>
      <c r="F92" s="83">
        <v>9</v>
      </c>
      <c r="G92" s="120">
        <v>4</v>
      </c>
      <c r="H92" s="83">
        <v>46</v>
      </c>
      <c r="I92" s="120">
        <v>7</v>
      </c>
      <c r="J92" s="120"/>
      <c r="K92" s="120"/>
      <c r="L92" s="83">
        <v>23</v>
      </c>
      <c r="M92" s="120">
        <v>8</v>
      </c>
      <c r="N92" s="83">
        <v>22</v>
      </c>
      <c r="O92" s="120">
        <v>7</v>
      </c>
      <c r="P92" s="83">
        <f t="shared" si="26"/>
        <v>100</v>
      </c>
      <c r="Q92" s="120">
        <f t="shared" si="27"/>
        <v>26</v>
      </c>
      <c r="R92" s="155"/>
      <c r="S92" s="155"/>
      <c r="T92" s="155"/>
      <c r="U92" s="155"/>
      <c r="V92" s="155"/>
      <c r="W92" s="155"/>
      <c r="X92" s="155"/>
      <c r="Y92" s="155"/>
      <c r="Z92" s="155"/>
      <c r="AA92" s="155"/>
      <c r="AB92" s="155"/>
      <c r="AC92" s="155"/>
      <c r="AD92" s="119">
        <f t="shared" si="28"/>
        <v>0</v>
      </c>
      <c r="AE92" s="121">
        <f t="shared" si="29"/>
        <v>0</v>
      </c>
      <c r="AF92" s="124">
        <f t="shared" si="30"/>
        <v>100</v>
      </c>
      <c r="AG92" s="79">
        <f>E92+G92+I92+M92+O92+S92+U92+W92+Y92+AA92+AC92</f>
        <v>26</v>
      </c>
      <c r="AH92" s="119">
        <v>0</v>
      </c>
      <c r="AI92" s="69">
        <v>0</v>
      </c>
      <c r="AJ92" s="119">
        <v>2</v>
      </c>
      <c r="AK92" s="69">
        <v>0</v>
      </c>
      <c r="AL92" s="119">
        <v>9</v>
      </c>
      <c r="AM92" s="76"/>
    </row>
    <row r="93" spans="1:39" s="5" customFormat="1" ht="52.5" x14ac:dyDescent="0.2">
      <c r="A93" s="120">
        <v>4</v>
      </c>
      <c r="B93" s="120" t="s">
        <v>89</v>
      </c>
      <c r="C93" s="126" t="s">
        <v>77</v>
      </c>
      <c r="D93" s="119">
        <v>0</v>
      </c>
      <c r="E93" s="69">
        <v>0</v>
      </c>
      <c r="F93" s="119">
        <v>0</v>
      </c>
      <c r="G93" s="69">
        <v>0</v>
      </c>
      <c r="H93" s="119">
        <v>0</v>
      </c>
      <c r="I93" s="69">
        <v>0</v>
      </c>
      <c r="J93" s="69"/>
      <c r="K93" s="69"/>
      <c r="L93" s="119">
        <v>10</v>
      </c>
      <c r="M93" s="69">
        <v>0</v>
      </c>
      <c r="N93" s="119">
        <v>5</v>
      </c>
      <c r="O93" s="69">
        <v>1</v>
      </c>
      <c r="P93" s="119">
        <f t="shared" si="26"/>
        <v>15</v>
      </c>
      <c r="Q93" s="69">
        <f t="shared" si="27"/>
        <v>1</v>
      </c>
      <c r="R93" s="119">
        <v>1</v>
      </c>
      <c r="S93" s="69">
        <v>0</v>
      </c>
      <c r="T93" s="119">
        <v>7</v>
      </c>
      <c r="U93" s="69">
        <v>0</v>
      </c>
      <c r="V93" s="119">
        <v>7</v>
      </c>
      <c r="W93" s="69">
        <v>0</v>
      </c>
      <c r="X93" s="119">
        <v>5</v>
      </c>
      <c r="Y93" s="69">
        <v>1</v>
      </c>
      <c r="Z93" s="119">
        <v>11</v>
      </c>
      <c r="AA93" s="69">
        <v>1</v>
      </c>
      <c r="AB93" s="119">
        <v>7</v>
      </c>
      <c r="AC93" s="69">
        <v>1</v>
      </c>
      <c r="AD93" s="119">
        <f t="shared" si="28"/>
        <v>38</v>
      </c>
      <c r="AE93" s="121">
        <f t="shared" si="29"/>
        <v>3</v>
      </c>
      <c r="AF93" s="119">
        <f t="shared" si="30"/>
        <v>53</v>
      </c>
      <c r="AG93" s="69">
        <f>E93+G93+I93+M93+O93+S93+U93+W93+Y93+AA93+AC93</f>
        <v>4</v>
      </c>
      <c r="AH93" s="119">
        <v>0</v>
      </c>
      <c r="AI93" s="69">
        <v>0</v>
      </c>
      <c r="AJ93" s="119">
        <v>0</v>
      </c>
      <c r="AK93" s="69">
        <v>0</v>
      </c>
      <c r="AL93" s="119">
        <v>6</v>
      </c>
      <c r="AM93" s="76"/>
    </row>
    <row r="94" spans="1:39" s="5" customFormat="1" ht="25.5" x14ac:dyDescent="0.2">
      <c r="A94" s="120"/>
      <c r="B94" s="83" t="s">
        <v>89</v>
      </c>
      <c r="C94" s="88" t="s">
        <v>39</v>
      </c>
      <c r="D94" s="124">
        <f t="shared" ref="D94:I94" si="39">D81+D82+D92+D93</f>
        <v>0</v>
      </c>
      <c r="E94" s="124">
        <f t="shared" si="39"/>
        <v>0</v>
      </c>
      <c r="F94" s="124">
        <f t="shared" si="39"/>
        <v>12</v>
      </c>
      <c r="G94" s="124">
        <f t="shared" si="39"/>
        <v>5</v>
      </c>
      <c r="H94" s="124">
        <f t="shared" si="39"/>
        <v>62</v>
      </c>
      <c r="I94" s="124">
        <f t="shared" si="39"/>
        <v>10</v>
      </c>
      <c r="J94" s="124"/>
      <c r="K94" s="124"/>
      <c r="L94" s="124">
        <f>L81+L82+L92+L93</f>
        <v>38</v>
      </c>
      <c r="M94" s="124">
        <f>M81+M82+M92+M93</f>
        <v>10</v>
      </c>
      <c r="N94" s="124">
        <f>N81+N82+N92+N93</f>
        <v>49</v>
      </c>
      <c r="O94" s="124">
        <f>O81+O82+O92+O93</f>
        <v>14</v>
      </c>
      <c r="P94" s="124">
        <f t="shared" si="26"/>
        <v>161</v>
      </c>
      <c r="Q94" s="124">
        <f t="shared" si="27"/>
        <v>39</v>
      </c>
      <c r="R94" s="124">
        <f t="shared" ref="R94:AC94" si="40">R81+R82+R92+R93</f>
        <v>35</v>
      </c>
      <c r="S94" s="124">
        <f t="shared" si="40"/>
        <v>11</v>
      </c>
      <c r="T94" s="124">
        <f t="shared" si="40"/>
        <v>45</v>
      </c>
      <c r="U94" s="124">
        <f t="shared" si="40"/>
        <v>12</v>
      </c>
      <c r="V94" s="124">
        <f t="shared" si="40"/>
        <v>50</v>
      </c>
      <c r="W94" s="124">
        <f t="shared" si="40"/>
        <v>18</v>
      </c>
      <c r="X94" s="124">
        <f t="shared" si="40"/>
        <v>56</v>
      </c>
      <c r="Y94" s="124">
        <f t="shared" si="40"/>
        <v>29</v>
      </c>
      <c r="Z94" s="124">
        <f t="shared" si="40"/>
        <v>71</v>
      </c>
      <c r="AA94" s="124">
        <f t="shared" si="40"/>
        <v>26</v>
      </c>
      <c r="AB94" s="124">
        <f t="shared" si="40"/>
        <v>88</v>
      </c>
      <c r="AC94" s="124">
        <f t="shared" si="40"/>
        <v>43</v>
      </c>
      <c r="AD94" s="124">
        <f t="shared" si="28"/>
        <v>345</v>
      </c>
      <c r="AE94" s="84">
        <f t="shared" si="29"/>
        <v>139</v>
      </c>
      <c r="AF94" s="124">
        <f t="shared" si="30"/>
        <v>506</v>
      </c>
      <c r="AG94" s="124">
        <f t="shared" ref="AG94:AK94" si="41">AG81+AG82+AG92+AG93</f>
        <v>178</v>
      </c>
      <c r="AH94" s="119">
        <f t="shared" si="41"/>
        <v>0</v>
      </c>
      <c r="AI94" s="119">
        <f t="shared" si="41"/>
        <v>0</v>
      </c>
      <c r="AJ94" s="119">
        <f t="shared" si="41"/>
        <v>80</v>
      </c>
      <c r="AK94" s="119">
        <f t="shared" si="41"/>
        <v>32</v>
      </c>
      <c r="AL94" s="119">
        <v>43</v>
      </c>
      <c r="AM94" s="76"/>
    </row>
    <row r="95" spans="1:39" ht="14.25" x14ac:dyDescent="0.2">
      <c r="A95" s="89" t="s">
        <v>75</v>
      </c>
      <c r="B95" s="128"/>
      <c r="C95" s="129"/>
      <c r="D95" s="129"/>
      <c r="E95" s="128"/>
      <c r="F95" s="129"/>
      <c r="G95" s="128"/>
      <c r="H95" s="129"/>
      <c r="I95" s="128"/>
      <c r="J95" s="129"/>
      <c r="K95" s="129"/>
      <c r="L95" s="129"/>
      <c r="M95" s="128"/>
      <c r="N95" s="129"/>
      <c r="O95" s="128"/>
      <c r="P95" s="129"/>
      <c r="Q95" s="129"/>
      <c r="R95" s="129"/>
      <c r="S95" s="128"/>
      <c r="T95" s="129"/>
      <c r="U95" s="128"/>
      <c r="V95" s="129"/>
      <c r="W95" s="128"/>
      <c r="X95" s="129"/>
      <c r="Y95" s="128"/>
      <c r="Z95" s="129"/>
      <c r="AA95" s="128"/>
      <c r="AB95" s="129"/>
      <c r="AC95" s="128"/>
      <c r="AD95" s="129"/>
      <c r="AE95" s="129"/>
      <c r="AF95" s="128"/>
      <c r="AG95" s="129"/>
      <c r="AH95" s="128"/>
      <c r="AI95" s="129"/>
      <c r="AJ95" s="129"/>
      <c r="AK95" s="129"/>
      <c r="AL95" s="112"/>
      <c r="AM95" s="74"/>
    </row>
    <row r="96" spans="1:39" s="5" customFormat="1" ht="52.5" x14ac:dyDescent="0.2">
      <c r="A96" s="120">
        <v>1</v>
      </c>
      <c r="B96" s="127" t="s">
        <v>99</v>
      </c>
      <c r="C96" s="126" t="s">
        <v>69</v>
      </c>
      <c r="D96" s="119">
        <v>0</v>
      </c>
      <c r="E96" s="69">
        <v>0</v>
      </c>
      <c r="F96" s="83">
        <f>2+3</f>
        <v>5</v>
      </c>
      <c r="G96" s="69">
        <v>1</v>
      </c>
      <c r="H96" s="83">
        <f>3+3+8</f>
        <v>14</v>
      </c>
      <c r="I96" s="120">
        <f>1+2</f>
        <v>3</v>
      </c>
      <c r="J96" s="120"/>
      <c r="K96" s="120"/>
      <c r="L96" s="83">
        <f>1+4+1+5+1</f>
        <v>12</v>
      </c>
      <c r="M96" s="119">
        <v>2</v>
      </c>
      <c r="N96" s="83">
        <f>3+1</f>
        <v>4</v>
      </c>
      <c r="O96" s="119">
        <f>0</f>
        <v>0</v>
      </c>
      <c r="P96" s="119">
        <f>F96+H96+L96+N96</f>
        <v>35</v>
      </c>
      <c r="Q96" s="120">
        <f>G96+I96+M96+O96</f>
        <v>6</v>
      </c>
      <c r="R96" s="119">
        <f>5+1+1+1+2+1+10</f>
        <v>21</v>
      </c>
      <c r="S96" s="69">
        <f>2+1+3</f>
        <v>6</v>
      </c>
      <c r="T96" s="119">
        <f>1+9+3+5+1</f>
        <v>19</v>
      </c>
      <c r="U96" s="69">
        <f>2+1+2</f>
        <v>5</v>
      </c>
      <c r="V96" s="119">
        <f>9+3+8</f>
        <v>20</v>
      </c>
      <c r="W96" s="69">
        <f>4+2+4</f>
        <v>10</v>
      </c>
      <c r="X96" s="119">
        <f>11+4+10+1</f>
        <v>26</v>
      </c>
      <c r="Y96" s="69">
        <f>6+1+3+1</f>
        <v>11</v>
      </c>
      <c r="Z96" s="119">
        <f>1+6+6+1+8</f>
        <v>22</v>
      </c>
      <c r="AA96" s="69">
        <f>2+4+1+5</f>
        <v>12</v>
      </c>
      <c r="AB96" s="119">
        <f>7+13+6</f>
        <v>26</v>
      </c>
      <c r="AC96" s="69">
        <f>4+2+1</f>
        <v>7</v>
      </c>
      <c r="AD96" s="119">
        <f>R96+T96+V96+X96+Z96+AB96</f>
        <v>134</v>
      </c>
      <c r="AE96" s="121">
        <f>S96+U96+W96+Y96+AA96+AC96</f>
        <v>51</v>
      </c>
      <c r="AF96" s="119">
        <f>P96+AD96</f>
        <v>169</v>
      </c>
      <c r="AG96" s="69">
        <f>G96+I96+M96+O96+S96+U96+W96+Y96+AA96+AC96</f>
        <v>57</v>
      </c>
      <c r="AH96" s="119">
        <v>0</v>
      </c>
      <c r="AI96" s="69">
        <v>0</v>
      </c>
      <c r="AJ96" s="119">
        <v>33</v>
      </c>
      <c r="AK96" s="69">
        <v>10</v>
      </c>
      <c r="AL96" s="119">
        <v>13</v>
      </c>
    </row>
    <row r="97" spans="1:39" s="5" customFormat="1" ht="27" x14ac:dyDescent="0.2">
      <c r="A97" s="154">
        <v>2</v>
      </c>
      <c r="B97" s="153" t="s">
        <v>99</v>
      </c>
      <c r="C97" s="116" t="s">
        <v>103</v>
      </c>
      <c r="D97" s="119">
        <f>D100+D103+D106</f>
        <v>0</v>
      </c>
      <c r="E97" s="69">
        <f>E100+E103+E106</f>
        <v>0</v>
      </c>
      <c r="F97" s="155"/>
      <c r="G97" s="155"/>
      <c r="H97" s="155"/>
      <c r="I97" s="155"/>
      <c r="J97" s="155"/>
      <c r="K97" s="155"/>
      <c r="L97" s="155"/>
      <c r="M97" s="155"/>
      <c r="N97" s="155"/>
      <c r="O97" s="155"/>
      <c r="P97" s="155"/>
      <c r="Q97" s="155"/>
      <c r="R97" s="119">
        <f t="shared" ref="R97:AC97" si="42">R100+R103+R106</f>
        <v>2</v>
      </c>
      <c r="S97" s="121">
        <f t="shared" si="42"/>
        <v>1</v>
      </c>
      <c r="T97" s="119">
        <f t="shared" si="42"/>
        <v>10</v>
      </c>
      <c r="U97" s="121">
        <f t="shared" si="42"/>
        <v>2</v>
      </c>
      <c r="V97" s="119">
        <f t="shared" si="42"/>
        <v>14</v>
      </c>
      <c r="W97" s="121">
        <f t="shared" si="42"/>
        <v>5</v>
      </c>
      <c r="X97" s="119">
        <f t="shared" si="42"/>
        <v>13</v>
      </c>
      <c r="Y97" s="121">
        <f t="shared" si="42"/>
        <v>7</v>
      </c>
      <c r="Z97" s="119">
        <f t="shared" si="42"/>
        <v>22</v>
      </c>
      <c r="AA97" s="121">
        <f t="shared" si="42"/>
        <v>11</v>
      </c>
      <c r="AB97" s="119">
        <f t="shared" si="42"/>
        <v>41</v>
      </c>
      <c r="AC97" s="121">
        <f t="shared" si="42"/>
        <v>20</v>
      </c>
      <c r="AD97" s="119">
        <f>R97+T97+V97+X97+Z97+AB97</f>
        <v>102</v>
      </c>
      <c r="AE97" s="121">
        <f>S97+U97+W97+Y97+AA97+AC97</f>
        <v>46</v>
      </c>
      <c r="AF97" s="119">
        <f>P97+AD97</f>
        <v>102</v>
      </c>
      <c r="AG97" s="119">
        <f>G97+I97+M97+O97+S97+U97+W97+Y97+AA97+AC97</f>
        <v>46</v>
      </c>
      <c r="AH97" s="119">
        <f>AH100+AH103+AH106</f>
        <v>0</v>
      </c>
      <c r="AI97" s="119">
        <f>AI100+AI103+AI106</f>
        <v>0</v>
      </c>
      <c r="AJ97" s="119">
        <f>AJ100+AJ103+AJ106</f>
        <v>25</v>
      </c>
      <c r="AK97" s="69">
        <f>AK100+AK103+AK106</f>
        <v>10</v>
      </c>
      <c r="AL97" s="152">
        <v>8</v>
      </c>
      <c r="AM97" s="76"/>
    </row>
    <row r="98" spans="1:39" s="5" customFormat="1" ht="12.75" x14ac:dyDescent="0.2">
      <c r="A98" s="154"/>
      <c r="B98" s="153"/>
      <c r="C98" s="116" t="s">
        <v>104</v>
      </c>
      <c r="D98" s="119"/>
      <c r="E98" s="69"/>
      <c r="F98" s="155"/>
      <c r="G98" s="155"/>
      <c r="H98" s="155"/>
      <c r="I98" s="155"/>
      <c r="J98" s="155"/>
      <c r="K98" s="155"/>
      <c r="L98" s="155"/>
      <c r="M98" s="155"/>
      <c r="N98" s="155"/>
      <c r="O98" s="155"/>
      <c r="P98" s="155"/>
      <c r="Q98" s="155"/>
      <c r="R98" s="119">
        <f>R101</f>
        <v>2</v>
      </c>
      <c r="S98" s="121">
        <f>S101</f>
        <v>1</v>
      </c>
      <c r="T98" s="119">
        <f t="shared" ref="T98:Y98" si="43">T101</f>
        <v>7</v>
      </c>
      <c r="U98" s="121">
        <f t="shared" si="43"/>
        <v>1</v>
      </c>
      <c r="V98" s="119">
        <f t="shared" si="43"/>
        <v>10</v>
      </c>
      <c r="W98" s="121">
        <f t="shared" si="43"/>
        <v>5</v>
      </c>
      <c r="X98" s="119">
        <f t="shared" si="43"/>
        <v>10</v>
      </c>
      <c r="Y98" s="121">
        <f t="shared" si="43"/>
        <v>6</v>
      </c>
      <c r="Z98" s="119">
        <f>Z101+Z104+Z107</f>
        <v>16</v>
      </c>
      <c r="AA98" s="121">
        <f t="shared" ref="AA98:AE98" si="44">AA101+AA104+AA107</f>
        <v>9</v>
      </c>
      <c r="AB98" s="119">
        <f t="shared" si="44"/>
        <v>35</v>
      </c>
      <c r="AC98" s="121">
        <f t="shared" si="44"/>
        <v>19</v>
      </c>
      <c r="AD98" s="119">
        <f t="shared" si="44"/>
        <v>80</v>
      </c>
      <c r="AE98" s="121">
        <f t="shared" si="44"/>
        <v>41</v>
      </c>
      <c r="AF98" s="119">
        <f>P98+AD98</f>
        <v>80</v>
      </c>
      <c r="AG98" s="119">
        <f>G98+I98+M98+O98+S98+U98+W98+Y98+AA98+AC98</f>
        <v>41</v>
      </c>
      <c r="AH98" s="119"/>
      <c r="AI98" s="119"/>
      <c r="AJ98" s="119">
        <f>AJ101+AJ104+AJ107</f>
        <v>19</v>
      </c>
      <c r="AK98" s="69">
        <f>AK101+AK104+AK107</f>
        <v>8</v>
      </c>
      <c r="AL98" s="152"/>
      <c r="AM98" s="76"/>
    </row>
    <row r="99" spans="1:39" s="5" customFormat="1" ht="25.5" x14ac:dyDescent="0.2">
      <c r="A99" s="154"/>
      <c r="B99" s="153"/>
      <c r="C99" s="85" t="s">
        <v>102</v>
      </c>
      <c r="D99" s="119"/>
      <c r="E99" s="69"/>
      <c r="F99" s="155"/>
      <c r="G99" s="155"/>
      <c r="H99" s="155"/>
      <c r="I99" s="155"/>
      <c r="J99" s="155"/>
      <c r="K99" s="155"/>
      <c r="L99" s="155"/>
      <c r="M99" s="155"/>
      <c r="N99" s="155"/>
      <c r="O99" s="155"/>
      <c r="P99" s="155"/>
      <c r="Q99" s="155"/>
      <c r="R99" s="119">
        <f>R102</f>
        <v>0</v>
      </c>
      <c r="S99" s="119">
        <f>S102</f>
        <v>0</v>
      </c>
      <c r="T99" s="119">
        <f t="shared" ref="T99:Y99" si="45">T102</f>
        <v>3</v>
      </c>
      <c r="U99" s="121">
        <f t="shared" si="45"/>
        <v>1</v>
      </c>
      <c r="V99" s="119">
        <f t="shared" si="45"/>
        <v>4</v>
      </c>
      <c r="W99" s="121">
        <f t="shared" si="45"/>
        <v>0</v>
      </c>
      <c r="X99" s="119">
        <f t="shared" si="45"/>
        <v>3</v>
      </c>
      <c r="Y99" s="121">
        <f t="shared" si="45"/>
        <v>1</v>
      </c>
      <c r="Z99" s="119">
        <f>Z102+Z105+Z108</f>
        <v>6</v>
      </c>
      <c r="AA99" s="121">
        <f t="shared" ref="AA99:AE99" si="46">AA102+AA105+AA108</f>
        <v>2</v>
      </c>
      <c r="AB99" s="119">
        <f t="shared" si="46"/>
        <v>6</v>
      </c>
      <c r="AC99" s="121">
        <f t="shared" si="46"/>
        <v>1</v>
      </c>
      <c r="AD99" s="119">
        <f t="shared" si="46"/>
        <v>22</v>
      </c>
      <c r="AE99" s="121">
        <f t="shared" si="46"/>
        <v>5</v>
      </c>
      <c r="AF99" s="119">
        <f>P99+AD99</f>
        <v>22</v>
      </c>
      <c r="AG99" s="119">
        <f>G99+I99+M99+O99+S99+U99+W99+Y99+AA99+AC99</f>
        <v>5</v>
      </c>
      <c r="AH99" s="119"/>
      <c r="AI99" s="119"/>
      <c r="AJ99" s="119">
        <f>AJ102+AJ105+AJ108</f>
        <v>6</v>
      </c>
      <c r="AK99" s="69">
        <f>AK102+AK105+AK108</f>
        <v>2</v>
      </c>
      <c r="AL99" s="152"/>
      <c r="AM99" s="76"/>
    </row>
    <row r="100" spans="1:39" s="5" customFormat="1" ht="25.5" x14ac:dyDescent="0.2">
      <c r="A100" s="154"/>
      <c r="B100" s="154"/>
      <c r="C100" s="88" t="s">
        <v>83</v>
      </c>
      <c r="D100" s="119">
        <f>D101+D102</f>
        <v>0</v>
      </c>
      <c r="E100" s="69">
        <f>E101+E102</f>
        <v>0</v>
      </c>
      <c r="F100" s="155"/>
      <c r="G100" s="155"/>
      <c r="H100" s="155"/>
      <c r="I100" s="155"/>
      <c r="J100" s="155"/>
      <c r="K100" s="155"/>
      <c r="L100" s="155"/>
      <c r="M100" s="155"/>
      <c r="N100" s="155"/>
      <c r="O100" s="155"/>
      <c r="P100" s="155"/>
      <c r="Q100" s="155"/>
      <c r="R100" s="119">
        <f t="shared" ref="R100:AE100" si="47">SUM(R101:R102)</f>
        <v>2</v>
      </c>
      <c r="S100" s="69">
        <f t="shared" si="47"/>
        <v>1</v>
      </c>
      <c r="T100" s="119">
        <f t="shared" si="47"/>
        <v>10</v>
      </c>
      <c r="U100" s="69">
        <f t="shared" si="47"/>
        <v>2</v>
      </c>
      <c r="V100" s="119">
        <f t="shared" si="47"/>
        <v>14</v>
      </c>
      <c r="W100" s="69">
        <f t="shared" si="47"/>
        <v>5</v>
      </c>
      <c r="X100" s="119">
        <f t="shared" si="47"/>
        <v>13</v>
      </c>
      <c r="Y100" s="119">
        <f t="shared" si="47"/>
        <v>7</v>
      </c>
      <c r="Z100" s="119">
        <f t="shared" si="47"/>
        <v>12</v>
      </c>
      <c r="AA100" s="69">
        <f t="shared" si="47"/>
        <v>8</v>
      </c>
      <c r="AB100" s="119">
        <f t="shared" si="47"/>
        <v>17</v>
      </c>
      <c r="AC100" s="69">
        <f t="shared" si="47"/>
        <v>5</v>
      </c>
      <c r="AD100" s="119">
        <f t="shared" si="47"/>
        <v>68</v>
      </c>
      <c r="AE100" s="121">
        <f t="shared" si="47"/>
        <v>28</v>
      </c>
      <c r="AF100" s="119">
        <f t="shared" ref="AF100:AK100" si="48">SUM(AF101:AF102)</f>
        <v>68</v>
      </c>
      <c r="AG100" s="69">
        <f t="shared" si="48"/>
        <v>28</v>
      </c>
      <c r="AH100" s="119">
        <f t="shared" si="48"/>
        <v>0</v>
      </c>
      <c r="AI100" s="119">
        <f t="shared" si="48"/>
        <v>0</v>
      </c>
      <c r="AJ100" s="119">
        <f t="shared" si="48"/>
        <v>22</v>
      </c>
      <c r="AK100" s="69">
        <f t="shared" si="48"/>
        <v>9</v>
      </c>
      <c r="AL100" s="152">
        <v>5</v>
      </c>
      <c r="AM100" s="76"/>
    </row>
    <row r="101" spans="1:39" s="5" customFormat="1" ht="12.75" x14ac:dyDescent="0.2">
      <c r="A101" s="154"/>
      <c r="B101" s="154"/>
      <c r="C101" s="126" t="s">
        <v>79</v>
      </c>
      <c r="D101" s="119">
        <v>0</v>
      </c>
      <c r="E101" s="69">
        <v>0</v>
      </c>
      <c r="F101" s="155"/>
      <c r="G101" s="155"/>
      <c r="H101" s="155"/>
      <c r="I101" s="155"/>
      <c r="J101" s="155"/>
      <c r="K101" s="155"/>
      <c r="L101" s="155"/>
      <c r="M101" s="155"/>
      <c r="N101" s="155"/>
      <c r="O101" s="155"/>
      <c r="P101" s="155"/>
      <c r="Q101" s="155"/>
      <c r="R101" s="119">
        <v>2</v>
      </c>
      <c r="S101" s="69">
        <v>1</v>
      </c>
      <c r="T101" s="119">
        <f>7</f>
        <v>7</v>
      </c>
      <c r="U101" s="69">
        <f>1</f>
        <v>1</v>
      </c>
      <c r="V101" s="119">
        <v>10</v>
      </c>
      <c r="W101" s="69">
        <v>5</v>
      </c>
      <c r="X101" s="119">
        <v>10</v>
      </c>
      <c r="Y101" s="69">
        <v>6</v>
      </c>
      <c r="Z101" s="119">
        <v>10</v>
      </c>
      <c r="AA101" s="69">
        <v>7</v>
      </c>
      <c r="AB101" s="119">
        <f>12+1</f>
        <v>13</v>
      </c>
      <c r="AC101" s="69">
        <v>5</v>
      </c>
      <c r="AD101" s="119">
        <f t="shared" ref="AD101:AE108" si="49">R101+T101+V101+X101+Z101+AB101</f>
        <v>52</v>
      </c>
      <c r="AE101" s="121">
        <f t="shared" si="49"/>
        <v>25</v>
      </c>
      <c r="AF101" s="119">
        <f t="shared" ref="AF101:AF108" si="50">P101+AD101</f>
        <v>52</v>
      </c>
      <c r="AG101" s="69">
        <f>G101+I101+M101+O101+S101+U101+W101+Y101+AA101+AC101</f>
        <v>25</v>
      </c>
      <c r="AH101" s="119">
        <v>0</v>
      </c>
      <c r="AI101" s="119">
        <v>0</v>
      </c>
      <c r="AJ101" s="119">
        <f>5+2+4+3+1+1</f>
        <v>16</v>
      </c>
      <c r="AK101" s="69">
        <f>1+1+3+2</f>
        <v>7</v>
      </c>
      <c r="AL101" s="152"/>
      <c r="AM101" s="76"/>
    </row>
    <row r="102" spans="1:39" s="5" customFormat="1" ht="25.5" x14ac:dyDescent="0.2">
      <c r="A102" s="154"/>
      <c r="B102" s="154"/>
      <c r="C102" s="126" t="s">
        <v>84</v>
      </c>
      <c r="D102" s="119">
        <v>0</v>
      </c>
      <c r="E102" s="69">
        <v>0</v>
      </c>
      <c r="F102" s="155"/>
      <c r="G102" s="155"/>
      <c r="H102" s="155"/>
      <c r="I102" s="155"/>
      <c r="J102" s="155"/>
      <c r="K102" s="155"/>
      <c r="L102" s="155"/>
      <c r="M102" s="155"/>
      <c r="N102" s="155"/>
      <c r="O102" s="155"/>
      <c r="P102" s="155"/>
      <c r="Q102" s="155"/>
      <c r="R102" s="119">
        <v>0</v>
      </c>
      <c r="S102" s="69">
        <v>0</v>
      </c>
      <c r="T102" s="119">
        <f>3</f>
        <v>3</v>
      </c>
      <c r="U102" s="69">
        <f>1</f>
        <v>1</v>
      </c>
      <c r="V102" s="119">
        <v>4</v>
      </c>
      <c r="W102" s="69">
        <v>0</v>
      </c>
      <c r="X102" s="119">
        <v>3</v>
      </c>
      <c r="Y102" s="69">
        <v>1</v>
      </c>
      <c r="Z102" s="119">
        <v>2</v>
      </c>
      <c r="AA102" s="69">
        <v>1</v>
      </c>
      <c r="AB102" s="119">
        <f>2+2</f>
        <v>4</v>
      </c>
      <c r="AC102" s="69">
        <v>0</v>
      </c>
      <c r="AD102" s="119">
        <f t="shared" si="49"/>
        <v>16</v>
      </c>
      <c r="AE102" s="121">
        <f t="shared" si="49"/>
        <v>3</v>
      </c>
      <c r="AF102" s="119">
        <f t="shared" si="50"/>
        <v>16</v>
      </c>
      <c r="AG102" s="69">
        <f>G102+I102+M102+O102+S102+U102+W102+Y102+AA102+AC102</f>
        <v>3</v>
      </c>
      <c r="AH102" s="119">
        <v>0</v>
      </c>
      <c r="AI102" s="119">
        <v>0</v>
      </c>
      <c r="AJ102" s="119">
        <f>2+2+2</f>
        <v>6</v>
      </c>
      <c r="AK102" s="69">
        <f>1+1</f>
        <v>2</v>
      </c>
      <c r="AL102" s="152"/>
      <c r="AM102" s="76"/>
    </row>
    <row r="103" spans="1:39" s="5" customFormat="1" ht="25.5" x14ac:dyDescent="0.2">
      <c r="A103" s="154"/>
      <c r="B103" s="154"/>
      <c r="C103" s="115" t="s">
        <v>80</v>
      </c>
      <c r="D103" s="119">
        <f>D104+D105</f>
        <v>0</v>
      </c>
      <c r="E103" s="69">
        <f>E104+E105</f>
        <v>0</v>
      </c>
      <c r="F103" s="155"/>
      <c r="G103" s="155"/>
      <c r="H103" s="155"/>
      <c r="I103" s="155"/>
      <c r="J103" s="155"/>
      <c r="K103" s="155"/>
      <c r="L103" s="155"/>
      <c r="M103" s="155"/>
      <c r="N103" s="155"/>
      <c r="O103" s="155"/>
      <c r="P103" s="155"/>
      <c r="Q103" s="155"/>
      <c r="R103" s="155"/>
      <c r="S103" s="155"/>
      <c r="T103" s="155"/>
      <c r="U103" s="155"/>
      <c r="V103" s="155"/>
      <c r="W103" s="155"/>
      <c r="X103" s="155"/>
      <c r="Y103" s="155"/>
      <c r="Z103" s="119">
        <f t="shared" ref="Z103:AC103" si="51">Z104+Z105</f>
        <v>6</v>
      </c>
      <c r="AA103" s="69">
        <f t="shared" si="51"/>
        <v>2</v>
      </c>
      <c r="AB103" s="119">
        <f t="shared" si="51"/>
        <v>13</v>
      </c>
      <c r="AC103" s="69">
        <f t="shared" si="51"/>
        <v>8</v>
      </c>
      <c r="AD103" s="119">
        <f t="shared" si="49"/>
        <v>19</v>
      </c>
      <c r="AE103" s="121">
        <f t="shared" si="49"/>
        <v>10</v>
      </c>
      <c r="AF103" s="119">
        <f t="shared" si="50"/>
        <v>19</v>
      </c>
      <c r="AG103" s="69">
        <f>AG104+AG105</f>
        <v>10</v>
      </c>
      <c r="AH103" s="119">
        <f>AH104+AH105</f>
        <v>0</v>
      </c>
      <c r="AI103" s="119">
        <f>AI104+AI105</f>
        <v>0</v>
      </c>
      <c r="AJ103" s="119">
        <f>AJ104+AJ105</f>
        <v>1</v>
      </c>
      <c r="AK103" s="69">
        <f>AK104+AK105</f>
        <v>0</v>
      </c>
      <c r="AL103" s="152">
        <v>2</v>
      </c>
    </row>
    <row r="104" spans="1:39" s="5" customFormat="1" ht="12.75" x14ac:dyDescent="0.2">
      <c r="A104" s="154"/>
      <c r="B104" s="154"/>
      <c r="C104" s="126" t="s">
        <v>79</v>
      </c>
      <c r="D104" s="119">
        <v>0</v>
      </c>
      <c r="E104" s="69">
        <v>0</v>
      </c>
      <c r="F104" s="155"/>
      <c r="G104" s="155"/>
      <c r="H104" s="155"/>
      <c r="I104" s="155"/>
      <c r="J104" s="155"/>
      <c r="K104" s="155"/>
      <c r="L104" s="155"/>
      <c r="M104" s="155"/>
      <c r="N104" s="155"/>
      <c r="O104" s="155"/>
      <c r="P104" s="155"/>
      <c r="Q104" s="155"/>
      <c r="R104" s="155"/>
      <c r="S104" s="155"/>
      <c r="T104" s="155"/>
      <c r="U104" s="155"/>
      <c r="V104" s="155"/>
      <c r="W104" s="155"/>
      <c r="X104" s="155"/>
      <c r="Y104" s="155"/>
      <c r="Z104" s="119">
        <v>2</v>
      </c>
      <c r="AA104" s="69">
        <v>1</v>
      </c>
      <c r="AB104" s="119">
        <v>12</v>
      </c>
      <c r="AC104" s="69">
        <v>7</v>
      </c>
      <c r="AD104" s="119">
        <f t="shared" si="49"/>
        <v>14</v>
      </c>
      <c r="AE104" s="121">
        <f t="shared" si="49"/>
        <v>8</v>
      </c>
      <c r="AF104" s="119">
        <f t="shared" si="50"/>
        <v>14</v>
      </c>
      <c r="AG104" s="69">
        <f>G104+I104+M104+O104+S104+U104+W104+Y104+AA104+AC104</f>
        <v>8</v>
      </c>
      <c r="AH104" s="119">
        <v>0</v>
      </c>
      <c r="AI104" s="119">
        <v>0</v>
      </c>
      <c r="AJ104" s="119">
        <v>1</v>
      </c>
      <c r="AK104" s="69">
        <v>0</v>
      </c>
      <c r="AL104" s="152"/>
      <c r="AM104" s="76"/>
    </row>
    <row r="105" spans="1:39" s="5" customFormat="1" ht="25.5" x14ac:dyDescent="0.2">
      <c r="A105" s="154"/>
      <c r="B105" s="154"/>
      <c r="C105" s="126" t="s">
        <v>84</v>
      </c>
      <c r="D105" s="119">
        <v>0</v>
      </c>
      <c r="E105" s="69">
        <v>0</v>
      </c>
      <c r="F105" s="155"/>
      <c r="G105" s="155"/>
      <c r="H105" s="155"/>
      <c r="I105" s="155"/>
      <c r="J105" s="155"/>
      <c r="K105" s="155"/>
      <c r="L105" s="155"/>
      <c r="M105" s="155"/>
      <c r="N105" s="155"/>
      <c r="O105" s="155"/>
      <c r="P105" s="155"/>
      <c r="Q105" s="155"/>
      <c r="R105" s="155"/>
      <c r="S105" s="155"/>
      <c r="T105" s="155"/>
      <c r="U105" s="155"/>
      <c r="V105" s="155"/>
      <c r="W105" s="155"/>
      <c r="X105" s="155"/>
      <c r="Y105" s="155"/>
      <c r="Z105" s="119">
        <v>4</v>
      </c>
      <c r="AA105" s="69">
        <v>1</v>
      </c>
      <c r="AB105" s="119">
        <v>1</v>
      </c>
      <c r="AC105" s="69">
        <v>1</v>
      </c>
      <c r="AD105" s="119">
        <f t="shared" si="49"/>
        <v>5</v>
      </c>
      <c r="AE105" s="121">
        <f t="shared" si="49"/>
        <v>2</v>
      </c>
      <c r="AF105" s="119">
        <f t="shared" si="50"/>
        <v>5</v>
      </c>
      <c r="AG105" s="69">
        <f>G105+I105+M105+O105+S105+U105+W105+Y105+AA105+AC105</f>
        <v>2</v>
      </c>
      <c r="AH105" s="119">
        <v>0</v>
      </c>
      <c r="AI105" s="119">
        <v>0</v>
      </c>
      <c r="AJ105" s="119">
        <v>0</v>
      </c>
      <c r="AK105" s="69">
        <v>0</v>
      </c>
      <c r="AL105" s="152"/>
      <c r="AM105" s="76"/>
    </row>
    <row r="106" spans="1:39" s="5" customFormat="1" ht="25.5" x14ac:dyDescent="0.2">
      <c r="A106" s="154"/>
      <c r="B106" s="154"/>
      <c r="C106" s="115" t="s">
        <v>81</v>
      </c>
      <c r="D106" s="119">
        <f>D107+D108</f>
        <v>0</v>
      </c>
      <c r="E106" s="69">
        <f>E107+E108</f>
        <v>0</v>
      </c>
      <c r="F106" s="155"/>
      <c r="G106" s="155"/>
      <c r="H106" s="155"/>
      <c r="I106" s="155"/>
      <c r="J106" s="155"/>
      <c r="K106" s="155"/>
      <c r="L106" s="155"/>
      <c r="M106" s="155"/>
      <c r="N106" s="155"/>
      <c r="O106" s="155"/>
      <c r="P106" s="155"/>
      <c r="Q106" s="155"/>
      <c r="R106" s="155"/>
      <c r="S106" s="155"/>
      <c r="T106" s="155"/>
      <c r="U106" s="155"/>
      <c r="V106" s="155"/>
      <c r="W106" s="155"/>
      <c r="X106" s="155"/>
      <c r="Y106" s="155"/>
      <c r="Z106" s="119">
        <f t="shared" ref="Z106:AC106" si="52">Z107+Z108</f>
        <v>4</v>
      </c>
      <c r="AA106" s="69">
        <f t="shared" si="52"/>
        <v>1</v>
      </c>
      <c r="AB106" s="119">
        <f t="shared" si="52"/>
        <v>11</v>
      </c>
      <c r="AC106" s="69">
        <f t="shared" si="52"/>
        <v>7</v>
      </c>
      <c r="AD106" s="119">
        <f t="shared" si="49"/>
        <v>15</v>
      </c>
      <c r="AE106" s="121">
        <f t="shared" si="49"/>
        <v>8</v>
      </c>
      <c r="AF106" s="119">
        <f t="shared" si="50"/>
        <v>15</v>
      </c>
      <c r="AG106" s="69">
        <f>AG107+AG108</f>
        <v>8</v>
      </c>
      <c r="AH106" s="119">
        <f>AH107+AH108</f>
        <v>0</v>
      </c>
      <c r="AI106" s="69">
        <f>AI107+AI108</f>
        <v>0</v>
      </c>
      <c r="AJ106" s="119">
        <f>AJ107+AJ108</f>
        <v>2</v>
      </c>
      <c r="AK106" s="69">
        <f>AK107+AK108</f>
        <v>1</v>
      </c>
      <c r="AL106" s="152">
        <v>1</v>
      </c>
    </row>
    <row r="107" spans="1:39" s="5" customFormat="1" ht="12.75" x14ac:dyDescent="0.2">
      <c r="A107" s="154"/>
      <c r="B107" s="154"/>
      <c r="C107" s="126" t="s">
        <v>79</v>
      </c>
      <c r="D107" s="119">
        <v>0</v>
      </c>
      <c r="E107" s="69">
        <v>0</v>
      </c>
      <c r="F107" s="155"/>
      <c r="G107" s="155"/>
      <c r="H107" s="155"/>
      <c r="I107" s="155"/>
      <c r="J107" s="155"/>
      <c r="K107" s="155"/>
      <c r="L107" s="155"/>
      <c r="M107" s="155"/>
      <c r="N107" s="155"/>
      <c r="O107" s="155"/>
      <c r="P107" s="155"/>
      <c r="Q107" s="155"/>
      <c r="R107" s="155"/>
      <c r="S107" s="155"/>
      <c r="T107" s="155"/>
      <c r="U107" s="155"/>
      <c r="V107" s="155"/>
      <c r="W107" s="155"/>
      <c r="X107" s="155"/>
      <c r="Y107" s="155"/>
      <c r="Z107" s="119">
        <v>4</v>
      </c>
      <c r="AA107" s="69">
        <v>1</v>
      </c>
      <c r="AB107" s="119">
        <v>10</v>
      </c>
      <c r="AC107" s="69">
        <v>7</v>
      </c>
      <c r="AD107" s="119">
        <f t="shared" si="49"/>
        <v>14</v>
      </c>
      <c r="AE107" s="121">
        <f t="shared" si="49"/>
        <v>8</v>
      </c>
      <c r="AF107" s="119">
        <f t="shared" si="50"/>
        <v>14</v>
      </c>
      <c r="AG107" s="69">
        <f>G107+I107+M107+O107+S107+U107+W107+Y107+AA107+AC107</f>
        <v>8</v>
      </c>
      <c r="AH107" s="119">
        <v>0</v>
      </c>
      <c r="AI107" s="69">
        <v>0</v>
      </c>
      <c r="AJ107" s="119">
        <v>2</v>
      </c>
      <c r="AK107" s="69">
        <v>1</v>
      </c>
      <c r="AL107" s="152"/>
      <c r="AM107" s="76"/>
    </row>
    <row r="108" spans="1:39" s="5" customFormat="1" ht="25.5" x14ac:dyDescent="0.2">
      <c r="A108" s="154"/>
      <c r="B108" s="154"/>
      <c r="C108" s="126" t="s">
        <v>84</v>
      </c>
      <c r="D108" s="119">
        <v>0</v>
      </c>
      <c r="E108" s="69">
        <v>0</v>
      </c>
      <c r="F108" s="155"/>
      <c r="G108" s="155"/>
      <c r="H108" s="155"/>
      <c r="I108" s="155"/>
      <c r="J108" s="155"/>
      <c r="K108" s="155"/>
      <c r="L108" s="155"/>
      <c r="M108" s="155"/>
      <c r="N108" s="155"/>
      <c r="O108" s="155"/>
      <c r="P108" s="155"/>
      <c r="Q108" s="155"/>
      <c r="R108" s="155"/>
      <c r="S108" s="155"/>
      <c r="T108" s="155"/>
      <c r="U108" s="155"/>
      <c r="V108" s="155"/>
      <c r="W108" s="155"/>
      <c r="X108" s="155"/>
      <c r="Y108" s="155"/>
      <c r="Z108" s="119">
        <v>0</v>
      </c>
      <c r="AA108" s="69">
        <v>0</v>
      </c>
      <c r="AB108" s="119">
        <v>1</v>
      </c>
      <c r="AC108" s="69">
        <v>0</v>
      </c>
      <c r="AD108" s="119">
        <f t="shared" si="49"/>
        <v>1</v>
      </c>
      <c r="AE108" s="121">
        <f t="shared" si="49"/>
        <v>0</v>
      </c>
      <c r="AF108" s="119">
        <f t="shared" si="50"/>
        <v>1</v>
      </c>
      <c r="AG108" s="69">
        <f>G108+I108+M108+O108+S108+U108+W108+Y108+AA108+AC108</f>
        <v>0</v>
      </c>
      <c r="AH108" s="119">
        <v>0</v>
      </c>
      <c r="AI108" s="119">
        <v>0</v>
      </c>
      <c r="AJ108" s="119">
        <v>0</v>
      </c>
      <c r="AK108" s="69">
        <v>0</v>
      </c>
      <c r="AL108" s="152"/>
      <c r="AM108" s="76"/>
    </row>
    <row r="109" spans="1:39" s="5" customFormat="1" ht="52.5" x14ac:dyDescent="0.2">
      <c r="A109" s="120">
        <v>3</v>
      </c>
      <c r="B109" s="127" t="s">
        <v>99</v>
      </c>
      <c r="C109" s="86" t="s">
        <v>90</v>
      </c>
      <c r="D109" s="83"/>
      <c r="E109" s="120"/>
      <c r="F109" s="83">
        <v>18</v>
      </c>
      <c r="G109" s="120">
        <v>9</v>
      </c>
      <c r="H109" s="83">
        <v>30</v>
      </c>
      <c r="I109" s="120">
        <v>9</v>
      </c>
      <c r="J109" s="120"/>
      <c r="K109" s="120"/>
      <c r="L109" s="83">
        <v>17</v>
      </c>
      <c r="M109" s="120">
        <v>1</v>
      </c>
      <c r="N109" s="83">
        <v>22</v>
      </c>
      <c r="O109" s="120">
        <v>8</v>
      </c>
      <c r="P109" s="83">
        <f>F109+H109+L109+N109</f>
        <v>87</v>
      </c>
      <c r="Q109" s="120">
        <f>G109+I109+M109+O109</f>
        <v>27</v>
      </c>
      <c r="R109" s="155"/>
      <c r="S109" s="155"/>
      <c r="T109" s="155"/>
      <c r="U109" s="155"/>
      <c r="V109" s="155"/>
      <c r="W109" s="155"/>
      <c r="X109" s="155"/>
      <c r="Y109" s="155"/>
      <c r="Z109" s="155"/>
      <c r="AA109" s="155"/>
      <c r="AB109" s="155"/>
      <c r="AC109" s="155"/>
      <c r="AD109" s="155"/>
      <c r="AE109" s="155"/>
      <c r="AF109" s="124">
        <f>P109+R109</f>
        <v>87</v>
      </c>
      <c r="AG109" s="79">
        <f>E109+G109+I109+M109+O109+S109+U109+W109+Y109+AA109+AC109</f>
        <v>27</v>
      </c>
      <c r="AH109" s="119">
        <v>0</v>
      </c>
      <c r="AI109" s="69">
        <v>0</v>
      </c>
      <c r="AJ109" s="119">
        <v>6</v>
      </c>
      <c r="AK109" s="69">
        <v>1</v>
      </c>
      <c r="AL109" s="119">
        <v>6</v>
      </c>
      <c r="AM109" s="76"/>
    </row>
    <row r="110" spans="1:39" s="5" customFormat="1" ht="66.75" x14ac:dyDescent="0.2">
      <c r="A110" s="120">
        <v>4</v>
      </c>
      <c r="B110" s="127" t="s">
        <v>99</v>
      </c>
      <c r="C110" s="86" t="s">
        <v>100</v>
      </c>
      <c r="D110" s="119">
        <v>0</v>
      </c>
      <c r="E110" s="69">
        <v>0</v>
      </c>
      <c r="F110" s="119">
        <v>0</v>
      </c>
      <c r="G110" s="119">
        <v>0</v>
      </c>
      <c r="H110" s="119">
        <v>0</v>
      </c>
      <c r="I110" s="119">
        <v>0</v>
      </c>
      <c r="J110" s="119"/>
      <c r="K110" s="119"/>
      <c r="L110" s="119">
        <v>0</v>
      </c>
      <c r="M110" s="119">
        <v>0</v>
      </c>
      <c r="N110" s="119">
        <v>3</v>
      </c>
      <c r="O110" s="121">
        <v>0</v>
      </c>
      <c r="P110" s="119">
        <f>F110+H110+L110+N110</f>
        <v>3</v>
      </c>
      <c r="Q110" s="121">
        <v>0</v>
      </c>
      <c r="R110" s="119">
        <v>9</v>
      </c>
      <c r="S110" s="119">
        <v>0</v>
      </c>
      <c r="T110" s="119">
        <v>3</v>
      </c>
      <c r="U110" s="69">
        <v>0</v>
      </c>
      <c r="V110" s="119">
        <v>8</v>
      </c>
      <c r="W110" s="69">
        <v>0</v>
      </c>
      <c r="X110" s="119">
        <v>10</v>
      </c>
      <c r="Y110" s="69">
        <v>0</v>
      </c>
      <c r="Z110" s="119">
        <v>4</v>
      </c>
      <c r="AA110" s="69">
        <v>0</v>
      </c>
      <c r="AB110" s="119">
        <v>10</v>
      </c>
      <c r="AC110" s="69">
        <v>1</v>
      </c>
      <c r="AD110" s="119">
        <f>R110+T110+V110+X110+Z110+AB110</f>
        <v>44</v>
      </c>
      <c r="AE110" s="121">
        <f>S110+U110+W110+Y110+AA110+AC110</f>
        <v>1</v>
      </c>
      <c r="AF110" s="119">
        <f>P110+AD110</f>
        <v>47</v>
      </c>
      <c r="AG110" s="69">
        <f>Q110+AE110</f>
        <v>1</v>
      </c>
      <c r="AH110" s="119">
        <f>R110+AF110</f>
        <v>56</v>
      </c>
      <c r="AI110" s="69">
        <f>S110+AG110</f>
        <v>1</v>
      </c>
      <c r="AJ110" s="119">
        <v>0</v>
      </c>
      <c r="AK110" s="69">
        <v>0</v>
      </c>
      <c r="AL110" s="119">
        <v>6</v>
      </c>
      <c r="AM110" s="76"/>
    </row>
    <row r="111" spans="1:39" s="5" customFormat="1" ht="25.5" x14ac:dyDescent="0.2">
      <c r="A111" s="120"/>
      <c r="B111" s="83" t="s">
        <v>99</v>
      </c>
      <c r="C111" s="88" t="s">
        <v>39</v>
      </c>
      <c r="D111" s="124">
        <v>0</v>
      </c>
      <c r="E111" s="124">
        <v>0</v>
      </c>
      <c r="F111" s="124">
        <f t="shared" ref="F111:AE111" si="53">F96+F97+F109+F110</f>
        <v>23</v>
      </c>
      <c r="G111" s="124">
        <f t="shared" si="53"/>
        <v>10</v>
      </c>
      <c r="H111" s="124">
        <f t="shared" si="53"/>
        <v>44</v>
      </c>
      <c r="I111" s="124">
        <f t="shared" si="53"/>
        <v>12</v>
      </c>
      <c r="J111" s="124"/>
      <c r="K111" s="124"/>
      <c r="L111" s="124">
        <f t="shared" si="53"/>
        <v>29</v>
      </c>
      <c r="M111" s="124">
        <f t="shared" si="53"/>
        <v>3</v>
      </c>
      <c r="N111" s="124">
        <f t="shared" si="53"/>
        <v>29</v>
      </c>
      <c r="O111" s="124">
        <f t="shared" si="53"/>
        <v>8</v>
      </c>
      <c r="P111" s="124">
        <f t="shared" si="53"/>
        <v>125</v>
      </c>
      <c r="Q111" s="124">
        <f t="shared" si="53"/>
        <v>33</v>
      </c>
      <c r="R111" s="124">
        <f t="shared" si="53"/>
        <v>32</v>
      </c>
      <c r="S111" s="124">
        <f t="shared" si="53"/>
        <v>7</v>
      </c>
      <c r="T111" s="124">
        <f t="shared" si="53"/>
        <v>32</v>
      </c>
      <c r="U111" s="124">
        <f t="shared" si="53"/>
        <v>7</v>
      </c>
      <c r="V111" s="124">
        <f t="shared" si="53"/>
        <v>42</v>
      </c>
      <c r="W111" s="124">
        <f t="shared" si="53"/>
        <v>15</v>
      </c>
      <c r="X111" s="124">
        <f t="shared" si="53"/>
        <v>49</v>
      </c>
      <c r="Y111" s="124">
        <f t="shared" si="53"/>
        <v>18</v>
      </c>
      <c r="Z111" s="124">
        <f t="shared" si="53"/>
        <v>48</v>
      </c>
      <c r="AA111" s="124">
        <f t="shared" si="53"/>
        <v>23</v>
      </c>
      <c r="AB111" s="124">
        <f t="shared" si="53"/>
        <v>77</v>
      </c>
      <c r="AC111" s="124">
        <f t="shared" si="53"/>
        <v>28</v>
      </c>
      <c r="AD111" s="124">
        <f t="shared" si="53"/>
        <v>280</v>
      </c>
      <c r="AE111" s="84">
        <f t="shared" si="53"/>
        <v>98</v>
      </c>
      <c r="AF111" s="124">
        <f t="shared" ref="AF111:AK111" si="54">AF96+AF97+AF109+AF110</f>
        <v>405</v>
      </c>
      <c r="AG111" s="124">
        <f t="shared" si="54"/>
        <v>131</v>
      </c>
      <c r="AH111" s="119">
        <f t="shared" si="54"/>
        <v>56</v>
      </c>
      <c r="AI111" s="119">
        <f t="shared" si="54"/>
        <v>1</v>
      </c>
      <c r="AJ111" s="119">
        <f t="shared" si="54"/>
        <v>64</v>
      </c>
      <c r="AK111" s="119">
        <f t="shared" si="54"/>
        <v>21</v>
      </c>
      <c r="AL111" s="119">
        <v>33</v>
      </c>
      <c r="AM111" s="76"/>
    </row>
    <row r="112" spans="1:39" ht="14.25" x14ac:dyDescent="0.2">
      <c r="A112" s="112"/>
      <c r="B112" s="127" t="s">
        <v>99</v>
      </c>
      <c r="C112" s="89" t="s">
        <v>101</v>
      </c>
      <c r="D112" s="128"/>
      <c r="E112" s="129"/>
      <c r="F112" s="128"/>
      <c r="G112" s="129"/>
      <c r="H112" s="128"/>
      <c r="I112" s="129"/>
      <c r="J112" s="129"/>
      <c r="K112" s="129"/>
      <c r="L112" s="128"/>
      <c r="M112" s="129"/>
      <c r="N112" s="128"/>
      <c r="O112" s="129"/>
      <c r="P112" s="128"/>
      <c r="Q112" s="129"/>
      <c r="R112" s="129"/>
      <c r="S112" s="129"/>
      <c r="T112" s="128"/>
      <c r="U112" s="129"/>
      <c r="V112" s="128"/>
      <c r="W112" s="129"/>
      <c r="X112" s="128"/>
      <c r="Y112" s="129"/>
      <c r="Z112" s="128"/>
      <c r="AA112" s="129"/>
      <c r="AB112" s="128"/>
      <c r="AC112" s="129"/>
      <c r="AD112" s="128"/>
      <c r="AE112" s="129"/>
      <c r="AF112" s="129"/>
      <c r="AG112" s="129"/>
      <c r="AH112" s="128"/>
      <c r="AI112" s="129"/>
      <c r="AJ112" s="128"/>
      <c r="AK112" s="129"/>
      <c r="AL112" s="129"/>
    </row>
    <row r="113" spans="1:41" ht="14.25" x14ac:dyDescent="0.2">
      <c r="A113" s="112"/>
      <c r="B113" s="127" t="s">
        <v>99</v>
      </c>
      <c r="C113" s="89" t="s">
        <v>105</v>
      </c>
      <c r="D113" s="129"/>
      <c r="E113" s="107"/>
      <c r="F113" s="129"/>
      <c r="G113" s="129"/>
      <c r="H113" s="129"/>
      <c r="I113" s="129"/>
      <c r="J113" s="128"/>
      <c r="K113" s="128"/>
      <c r="L113" s="129"/>
      <c r="M113" s="129"/>
      <c r="N113" s="129"/>
      <c r="O113" s="129"/>
      <c r="P113" s="129"/>
      <c r="Q113" s="129"/>
      <c r="R113" s="129"/>
      <c r="S113" s="129"/>
      <c r="T113" s="129"/>
      <c r="U113" s="129"/>
      <c r="V113" s="129"/>
      <c r="W113" s="129"/>
      <c r="X113" s="129"/>
      <c r="Y113" s="129"/>
      <c r="Z113" s="129"/>
      <c r="AA113" s="129"/>
      <c r="AB113" s="129"/>
      <c r="AC113" s="129"/>
      <c r="AD113" s="129"/>
      <c r="AE113" s="129"/>
      <c r="AF113" s="129"/>
      <c r="AG113" s="129"/>
      <c r="AH113" s="128"/>
      <c r="AI113" s="129"/>
      <c r="AJ113" s="128"/>
      <c r="AK113" s="129"/>
      <c r="AL113" s="128"/>
      <c r="AN113" s="71"/>
      <c r="AO113" s="71"/>
    </row>
    <row r="114" spans="1:41" s="5" customFormat="1" ht="52.5" x14ac:dyDescent="0.2">
      <c r="A114" s="120">
        <v>1</v>
      </c>
      <c r="B114" s="127" t="s">
        <v>106</v>
      </c>
      <c r="C114" s="126" t="s">
        <v>69</v>
      </c>
      <c r="D114" s="119">
        <v>0</v>
      </c>
      <c r="E114" s="69">
        <v>0</v>
      </c>
      <c r="F114" s="83">
        <v>4</v>
      </c>
      <c r="G114" s="69">
        <v>1</v>
      </c>
      <c r="H114" s="83">
        <f>2+3</f>
        <v>5</v>
      </c>
      <c r="I114" s="120">
        <f>1+1</f>
        <v>2</v>
      </c>
      <c r="J114" s="120"/>
      <c r="K114" s="120"/>
      <c r="L114" s="83">
        <v>9</v>
      </c>
      <c r="M114" s="119">
        <v>2</v>
      </c>
      <c r="N114" s="83">
        <v>8</v>
      </c>
      <c r="O114" s="119">
        <v>1</v>
      </c>
      <c r="P114" s="119">
        <f>F114+H114+L114+N114</f>
        <v>26</v>
      </c>
      <c r="Q114" s="120">
        <f>G114+I114+M114+O114</f>
        <v>6</v>
      </c>
      <c r="R114" s="119">
        <v>15</v>
      </c>
      <c r="S114" s="69">
        <v>6</v>
      </c>
      <c r="T114" s="119">
        <v>21</v>
      </c>
      <c r="U114" s="69">
        <v>6</v>
      </c>
      <c r="V114" s="119">
        <v>22</v>
      </c>
      <c r="W114" s="69">
        <v>7</v>
      </c>
      <c r="X114" s="119">
        <v>26</v>
      </c>
      <c r="Y114" s="69">
        <v>11</v>
      </c>
      <c r="Z114" s="119">
        <v>22</v>
      </c>
      <c r="AA114" s="69">
        <v>11</v>
      </c>
      <c r="AB114" s="119">
        <f>12+17</f>
        <v>29</v>
      </c>
      <c r="AC114" s="69">
        <f>5+9</f>
        <v>14</v>
      </c>
      <c r="AD114" s="119">
        <f>R114+T114+V114+X114+Z114+AB114</f>
        <v>135</v>
      </c>
      <c r="AE114" s="121">
        <f>S114+U114+W114+Y114+AA114+AC114</f>
        <v>55</v>
      </c>
      <c r="AF114" s="119">
        <f>P114+AD114</f>
        <v>161</v>
      </c>
      <c r="AG114" s="69">
        <f>G114+I114+M114+O114+S114+U114+W114+Y114+AA114+AC114</f>
        <v>61</v>
      </c>
      <c r="AH114" s="119">
        <v>0</v>
      </c>
      <c r="AI114" s="69">
        <v>0</v>
      </c>
      <c r="AJ114" s="119">
        <v>23</v>
      </c>
      <c r="AK114" s="69">
        <v>7</v>
      </c>
      <c r="AL114" s="119">
        <v>12</v>
      </c>
    </row>
    <row r="115" spans="1:41" s="5" customFormat="1" ht="27" x14ac:dyDescent="0.2">
      <c r="A115" s="154">
        <v>2</v>
      </c>
      <c r="B115" s="153" t="s">
        <v>106</v>
      </c>
      <c r="C115" s="116" t="s">
        <v>103</v>
      </c>
      <c r="D115" s="119">
        <v>0</v>
      </c>
      <c r="E115" s="69">
        <v>0</v>
      </c>
      <c r="F115" s="155"/>
      <c r="G115" s="155"/>
      <c r="H115" s="155"/>
      <c r="I115" s="155"/>
      <c r="J115" s="155"/>
      <c r="K115" s="155"/>
      <c r="L115" s="155"/>
      <c r="M115" s="155"/>
      <c r="N115" s="155"/>
      <c r="O115" s="155"/>
      <c r="P115" s="155"/>
      <c r="Q115" s="155"/>
      <c r="R115" s="119">
        <f>R116+R117</f>
        <v>0</v>
      </c>
      <c r="S115" s="121">
        <f t="shared" ref="S115:AK115" si="55">S116+S117</f>
        <v>0</v>
      </c>
      <c r="T115" s="119">
        <f t="shared" si="55"/>
        <v>1</v>
      </c>
      <c r="U115" s="121">
        <f t="shared" si="55"/>
        <v>0</v>
      </c>
      <c r="V115" s="119">
        <f t="shared" si="55"/>
        <v>11</v>
      </c>
      <c r="W115" s="121">
        <f t="shared" si="55"/>
        <v>3</v>
      </c>
      <c r="X115" s="119">
        <f t="shared" si="55"/>
        <v>14</v>
      </c>
      <c r="Y115" s="121">
        <f t="shared" si="55"/>
        <v>5</v>
      </c>
      <c r="Z115" s="119">
        <f t="shared" si="55"/>
        <v>13</v>
      </c>
      <c r="AA115" s="121">
        <f t="shared" si="55"/>
        <v>7</v>
      </c>
      <c r="AB115" s="119">
        <f t="shared" si="55"/>
        <v>13</v>
      </c>
      <c r="AC115" s="121">
        <f t="shared" si="55"/>
        <v>8</v>
      </c>
      <c r="AD115" s="119">
        <f t="shared" si="55"/>
        <v>52</v>
      </c>
      <c r="AE115" s="121">
        <f t="shared" si="55"/>
        <v>23</v>
      </c>
      <c r="AF115" s="119">
        <f t="shared" si="55"/>
        <v>52</v>
      </c>
      <c r="AG115" s="119">
        <f t="shared" si="55"/>
        <v>23</v>
      </c>
      <c r="AH115" s="119">
        <f t="shared" si="55"/>
        <v>0</v>
      </c>
      <c r="AI115" s="119">
        <f t="shared" si="55"/>
        <v>0</v>
      </c>
      <c r="AJ115" s="119">
        <f t="shared" si="55"/>
        <v>20</v>
      </c>
      <c r="AK115" s="69">
        <f t="shared" si="55"/>
        <v>8</v>
      </c>
      <c r="AL115" s="152">
        <v>5</v>
      </c>
      <c r="AM115" s="76"/>
    </row>
    <row r="116" spans="1:41" s="5" customFormat="1" ht="12.75" x14ac:dyDescent="0.2">
      <c r="A116" s="154"/>
      <c r="B116" s="153"/>
      <c r="C116" s="116" t="s">
        <v>104</v>
      </c>
      <c r="D116" s="119"/>
      <c r="E116" s="69"/>
      <c r="F116" s="155"/>
      <c r="G116" s="155"/>
      <c r="H116" s="155"/>
      <c r="I116" s="155"/>
      <c r="J116" s="155"/>
      <c r="K116" s="155"/>
      <c r="L116" s="155"/>
      <c r="M116" s="155"/>
      <c r="N116" s="155"/>
      <c r="O116" s="155"/>
      <c r="P116" s="155"/>
      <c r="Q116" s="155"/>
      <c r="R116" s="119">
        <v>0</v>
      </c>
      <c r="S116" s="121">
        <v>0</v>
      </c>
      <c r="T116" s="119">
        <v>1</v>
      </c>
      <c r="U116" s="121">
        <v>0</v>
      </c>
      <c r="V116" s="119">
        <v>9</v>
      </c>
      <c r="W116" s="121">
        <v>2</v>
      </c>
      <c r="X116" s="119">
        <v>10</v>
      </c>
      <c r="Y116" s="121">
        <v>5</v>
      </c>
      <c r="Z116" s="119">
        <v>10</v>
      </c>
      <c r="AA116" s="121">
        <v>6</v>
      </c>
      <c r="AB116" s="119">
        <v>10</v>
      </c>
      <c r="AC116" s="121">
        <v>7</v>
      </c>
      <c r="AD116" s="119">
        <f>R116+T116+V116+X116+Z116+AB116</f>
        <v>40</v>
      </c>
      <c r="AE116" s="121">
        <f>S116+U116+W116+Y116+AA116+AC116</f>
        <v>20</v>
      </c>
      <c r="AF116" s="119">
        <f>P116+AD116</f>
        <v>40</v>
      </c>
      <c r="AG116" s="119">
        <f>G116+I116+M116+O116+S116+U116+W116+Y116+AA116+AC116</f>
        <v>20</v>
      </c>
      <c r="AH116" s="119"/>
      <c r="AI116" s="119"/>
      <c r="AJ116" s="119">
        <f>5+2+4+3</f>
        <v>14</v>
      </c>
      <c r="AK116" s="69">
        <f>1+1+3+1</f>
        <v>6</v>
      </c>
      <c r="AL116" s="152"/>
      <c r="AM116" s="76"/>
    </row>
    <row r="117" spans="1:41" s="5" customFormat="1" ht="25.5" x14ac:dyDescent="0.2">
      <c r="A117" s="154"/>
      <c r="B117" s="153"/>
      <c r="C117" s="85" t="s">
        <v>102</v>
      </c>
      <c r="D117" s="119"/>
      <c r="E117" s="69"/>
      <c r="F117" s="155"/>
      <c r="G117" s="155"/>
      <c r="H117" s="155"/>
      <c r="I117" s="155"/>
      <c r="J117" s="155"/>
      <c r="K117" s="155"/>
      <c r="L117" s="155"/>
      <c r="M117" s="155"/>
      <c r="N117" s="155"/>
      <c r="O117" s="155"/>
      <c r="P117" s="155"/>
      <c r="Q117" s="155"/>
      <c r="R117" s="119">
        <v>0</v>
      </c>
      <c r="S117" s="119">
        <v>0</v>
      </c>
      <c r="T117" s="119">
        <v>0</v>
      </c>
      <c r="U117" s="121">
        <v>0</v>
      </c>
      <c r="V117" s="119">
        <v>2</v>
      </c>
      <c r="W117" s="121">
        <v>1</v>
      </c>
      <c r="X117" s="119">
        <v>4</v>
      </c>
      <c r="Y117" s="121">
        <v>0</v>
      </c>
      <c r="Z117" s="119">
        <v>3</v>
      </c>
      <c r="AA117" s="121">
        <v>1</v>
      </c>
      <c r="AB117" s="119">
        <v>3</v>
      </c>
      <c r="AC117" s="121">
        <v>1</v>
      </c>
      <c r="AD117" s="119">
        <f>R117+T117+V117+X117+Z117+AB117</f>
        <v>12</v>
      </c>
      <c r="AE117" s="121">
        <f>S117+U117+W117+Y117+AA117+AC117</f>
        <v>3</v>
      </c>
      <c r="AF117" s="119">
        <f>P117+AD117</f>
        <v>12</v>
      </c>
      <c r="AG117" s="119">
        <f>G117+I117+M117+O117+S117+U117+W117+Y117+AA117+AC117</f>
        <v>3</v>
      </c>
      <c r="AH117" s="119"/>
      <c r="AI117" s="119"/>
      <c r="AJ117" s="119">
        <f>2+2+2</f>
        <v>6</v>
      </c>
      <c r="AK117" s="69">
        <f>1+1</f>
        <v>2</v>
      </c>
      <c r="AL117" s="152"/>
      <c r="AM117" s="76"/>
    </row>
    <row r="118" spans="1:41" s="5" customFormat="1" ht="51" x14ac:dyDescent="0.2">
      <c r="A118" s="120">
        <v>3</v>
      </c>
      <c r="B118" s="127" t="s">
        <v>106</v>
      </c>
      <c r="C118" s="86" t="s">
        <v>107</v>
      </c>
      <c r="D118" s="83"/>
      <c r="E118" s="120"/>
      <c r="F118" s="83">
        <v>17</v>
      </c>
      <c r="G118" s="120">
        <v>5</v>
      </c>
      <c r="H118" s="83">
        <f>16+11</f>
        <v>27</v>
      </c>
      <c r="I118" s="120">
        <f>8+3</f>
        <v>11</v>
      </c>
      <c r="J118" s="120"/>
      <c r="K118" s="120"/>
      <c r="L118" s="83">
        <v>18</v>
      </c>
      <c r="M118" s="120">
        <v>6</v>
      </c>
      <c r="N118" s="83">
        <v>15</v>
      </c>
      <c r="O118" s="120">
        <v>1</v>
      </c>
      <c r="P118" s="83">
        <f>F118+H118+L118+N118</f>
        <v>77</v>
      </c>
      <c r="Q118" s="120">
        <f>G118+I118+M118+O118</f>
        <v>23</v>
      </c>
      <c r="R118" s="155"/>
      <c r="S118" s="155"/>
      <c r="T118" s="155"/>
      <c r="U118" s="155"/>
      <c r="V118" s="155"/>
      <c r="W118" s="155"/>
      <c r="X118" s="155"/>
      <c r="Y118" s="155"/>
      <c r="Z118" s="155"/>
      <c r="AA118" s="155"/>
      <c r="AB118" s="155"/>
      <c r="AC118" s="155"/>
      <c r="AD118" s="155"/>
      <c r="AE118" s="155"/>
      <c r="AF118" s="124">
        <f>P118+R118</f>
        <v>77</v>
      </c>
      <c r="AG118" s="79">
        <f>E118+G118+I118+M118+O118+S118+U118+W118+Y118+AA118+AC118</f>
        <v>23</v>
      </c>
      <c r="AH118" s="119">
        <v>0</v>
      </c>
      <c r="AI118" s="69">
        <v>0</v>
      </c>
      <c r="AJ118" s="119">
        <v>8</v>
      </c>
      <c r="AK118" s="69">
        <v>2</v>
      </c>
      <c r="AL118" s="119">
        <v>6</v>
      </c>
      <c r="AM118" s="76"/>
    </row>
    <row r="119" spans="1:41" s="5" customFormat="1" ht="66.75" x14ac:dyDescent="0.2">
      <c r="A119" s="120">
        <v>4</v>
      </c>
      <c r="B119" s="127" t="s">
        <v>106</v>
      </c>
      <c r="C119" s="86" t="s">
        <v>100</v>
      </c>
      <c r="D119" s="119">
        <v>0</v>
      </c>
      <c r="E119" s="69">
        <v>0</v>
      </c>
      <c r="F119" s="155"/>
      <c r="G119" s="155"/>
      <c r="H119" s="155"/>
      <c r="I119" s="155"/>
      <c r="J119" s="155"/>
      <c r="K119" s="155"/>
      <c r="L119" s="155"/>
      <c r="M119" s="155"/>
      <c r="N119" s="155"/>
      <c r="O119" s="155"/>
      <c r="P119" s="155"/>
      <c r="Q119" s="155"/>
      <c r="R119" s="155"/>
      <c r="S119" s="155"/>
      <c r="T119" s="155"/>
      <c r="U119" s="155"/>
      <c r="V119" s="119">
        <v>3</v>
      </c>
      <c r="W119" s="69">
        <v>0</v>
      </c>
      <c r="X119" s="119">
        <v>9</v>
      </c>
      <c r="Y119" s="69">
        <v>0</v>
      </c>
      <c r="Z119" s="119">
        <v>17</v>
      </c>
      <c r="AA119" s="69">
        <v>0</v>
      </c>
      <c r="AB119" s="119">
        <v>0</v>
      </c>
      <c r="AC119" s="69">
        <v>0</v>
      </c>
      <c r="AD119" s="119">
        <f>F119+T119+V119+X119+Z119+AB119</f>
        <v>29</v>
      </c>
      <c r="AE119" s="121">
        <f>S119+U119+W119+Y119+AA119+AC119</f>
        <v>0</v>
      </c>
      <c r="AF119" s="119">
        <f>P119+AD119</f>
        <v>29</v>
      </c>
      <c r="AG119" s="69">
        <f>Q119+AE119</f>
        <v>0</v>
      </c>
      <c r="AH119" s="119">
        <v>0</v>
      </c>
      <c r="AI119" s="69">
        <f>S119+AG119</f>
        <v>0</v>
      </c>
      <c r="AJ119" s="119">
        <v>0</v>
      </c>
      <c r="AK119" s="69">
        <v>0</v>
      </c>
      <c r="AL119" s="119">
        <v>2</v>
      </c>
      <c r="AM119" s="76"/>
    </row>
    <row r="120" spans="1:41" s="5" customFormat="1" ht="39.75" x14ac:dyDescent="0.2">
      <c r="A120" s="154">
        <v>5</v>
      </c>
      <c r="B120" s="127" t="s">
        <v>106</v>
      </c>
      <c r="C120" s="87" t="s">
        <v>110</v>
      </c>
      <c r="D120" s="119">
        <v>0</v>
      </c>
      <c r="E120" s="69">
        <v>0</v>
      </c>
      <c r="F120" s="119">
        <v>0</v>
      </c>
      <c r="G120" s="119">
        <v>0</v>
      </c>
      <c r="H120" s="119">
        <v>0</v>
      </c>
      <c r="I120" s="119">
        <v>0</v>
      </c>
      <c r="J120" s="119"/>
      <c r="K120" s="119"/>
      <c r="L120" s="119">
        <v>1</v>
      </c>
      <c r="M120" s="119">
        <v>0</v>
      </c>
      <c r="N120" s="119"/>
      <c r="O120" s="121">
        <v>0</v>
      </c>
      <c r="P120" s="119">
        <f>F120+H120+L120+N120</f>
        <v>1</v>
      </c>
      <c r="Q120" s="121">
        <f>G120+I120+M120+O120</f>
        <v>0</v>
      </c>
      <c r="R120" s="119">
        <v>8</v>
      </c>
      <c r="S120" s="119">
        <v>0</v>
      </c>
      <c r="T120" s="119">
        <f>T121+T122</f>
        <v>3</v>
      </c>
      <c r="U120" s="69">
        <f t="shared" ref="U120:AK120" si="56">U121+U122</f>
        <v>0</v>
      </c>
      <c r="V120" s="119">
        <f t="shared" si="56"/>
        <v>1</v>
      </c>
      <c r="W120" s="69">
        <f t="shared" si="56"/>
        <v>0</v>
      </c>
      <c r="X120" s="119">
        <f t="shared" si="56"/>
        <v>4</v>
      </c>
      <c r="Y120" s="69">
        <f t="shared" si="56"/>
        <v>0</v>
      </c>
      <c r="Z120" s="119">
        <f t="shared" si="56"/>
        <v>0</v>
      </c>
      <c r="AA120" s="69">
        <f t="shared" si="56"/>
        <v>0</v>
      </c>
      <c r="AB120" s="119">
        <f t="shared" si="56"/>
        <v>0</v>
      </c>
      <c r="AC120" s="69">
        <f t="shared" si="56"/>
        <v>0</v>
      </c>
      <c r="AD120" s="119">
        <f t="shared" si="56"/>
        <v>16</v>
      </c>
      <c r="AE120" s="121">
        <f t="shared" si="56"/>
        <v>0</v>
      </c>
      <c r="AF120" s="119">
        <f t="shared" si="56"/>
        <v>17</v>
      </c>
      <c r="AG120" s="69">
        <f t="shared" si="56"/>
        <v>0</v>
      </c>
      <c r="AH120" s="119">
        <f t="shared" si="56"/>
        <v>0</v>
      </c>
      <c r="AI120" s="69">
        <f t="shared" si="56"/>
        <v>0</v>
      </c>
      <c r="AJ120" s="119">
        <f t="shared" si="56"/>
        <v>2</v>
      </c>
      <c r="AK120" s="69">
        <f t="shared" si="56"/>
        <v>0</v>
      </c>
      <c r="AL120" s="119">
        <v>4</v>
      </c>
      <c r="AM120" s="76"/>
    </row>
    <row r="121" spans="1:41" s="5" customFormat="1" ht="12.75" x14ac:dyDescent="0.2">
      <c r="A121" s="154"/>
      <c r="B121" s="127"/>
      <c r="C121" s="86" t="s">
        <v>109</v>
      </c>
      <c r="D121" s="119"/>
      <c r="E121" s="69"/>
      <c r="F121" s="119">
        <v>0</v>
      </c>
      <c r="G121" s="119">
        <v>0</v>
      </c>
      <c r="H121" s="119">
        <v>0</v>
      </c>
      <c r="I121" s="119">
        <v>0</v>
      </c>
      <c r="J121" s="119"/>
      <c r="K121" s="119"/>
      <c r="L121" s="119">
        <v>1</v>
      </c>
      <c r="M121" s="119">
        <v>0</v>
      </c>
      <c r="N121" s="119">
        <v>0</v>
      </c>
      <c r="O121" s="121">
        <v>0</v>
      </c>
      <c r="P121" s="119">
        <f>F121+H121+L121+N121</f>
        <v>1</v>
      </c>
      <c r="Q121" s="121">
        <f>G121+I121+M121+O121</f>
        <v>0</v>
      </c>
      <c r="R121" s="119">
        <v>8</v>
      </c>
      <c r="S121" s="119">
        <v>0</v>
      </c>
      <c r="T121" s="119">
        <v>2</v>
      </c>
      <c r="U121" s="69">
        <v>0</v>
      </c>
      <c r="V121" s="155"/>
      <c r="W121" s="155"/>
      <c r="X121" s="155"/>
      <c r="Y121" s="155"/>
      <c r="Z121" s="155"/>
      <c r="AA121" s="155"/>
      <c r="AB121" s="155"/>
      <c r="AC121" s="155"/>
      <c r="AD121" s="119">
        <f>R121+T121+V121+X121+Z121+AB121</f>
        <v>10</v>
      </c>
      <c r="AE121" s="121">
        <f>S121+U121+W121+Y121+AA121+AC121</f>
        <v>0</v>
      </c>
      <c r="AF121" s="119">
        <f>P121+AD121</f>
        <v>11</v>
      </c>
      <c r="AG121" s="69">
        <f>Q121+AE121</f>
        <v>0</v>
      </c>
      <c r="AH121" s="119"/>
      <c r="AI121" s="69"/>
      <c r="AJ121" s="119">
        <v>0</v>
      </c>
      <c r="AK121" s="69">
        <v>0</v>
      </c>
      <c r="AL121" s="119">
        <v>3</v>
      </c>
      <c r="AM121" s="76"/>
    </row>
    <row r="122" spans="1:41" s="5" customFormat="1" ht="12.75" x14ac:dyDescent="0.2">
      <c r="A122" s="154"/>
      <c r="B122" s="127"/>
      <c r="C122" s="86" t="s">
        <v>108</v>
      </c>
      <c r="D122" s="119"/>
      <c r="E122" s="69"/>
      <c r="F122" s="155"/>
      <c r="G122" s="155"/>
      <c r="H122" s="155"/>
      <c r="I122" s="155"/>
      <c r="J122" s="155"/>
      <c r="K122" s="155"/>
      <c r="L122" s="155"/>
      <c r="M122" s="155"/>
      <c r="N122" s="155"/>
      <c r="O122" s="155"/>
      <c r="P122" s="155"/>
      <c r="Q122" s="155"/>
      <c r="R122" s="155"/>
      <c r="S122" s="155"/>
      <c r="T122" s="119">
        <v>1</v>
      </c>
      <c r="U122" s="69">
        <v>0</v>
      </c>
      <c r="V122" s="119">
        <v>1</v>
      </c>
      <c r="W122" s="69">
        <v>0</v>
      </c>
      <c r="X122" s="119">
        <v>4</v>
      </c>
      <c r="Y122" s="69">
        <v>0</v>
      </c>
      <c r="Z122" s="119">
        <v>0</v>
      </c>
      <c r="AA122" s="69">
        <v>0</v>
      </c>
      <c r="AB122" s="119">
        <v>0</v>
      </c>
      <c r="AC122" s="69">
        <v>0</v>
      </c>
      <c r="AD122" s="119">
        <f>R122+T122+V122+X122+Z122+AB122</f>
        <v>6</v>
      </c>
      <c r="AE122" s="121">
        <f>S122+U122+W122+Y122+AA122+AC122</f>
        <v>0</v>
      </c>
      <c r="AF122" s="119">
        <f>F122+AD122</f>
        <v>6</v>
      </c>
      <c r="AG122" s="69">
        <f>Q122+AE122</f>
        <v>0</v>
      </c>
      <c r="AH122" s="119"/>
      <c r="AI122" s="69"/>
      <c r="AJ122" s="119">
        <v>2</v>
      </c>
      <c r="AK122" s="69">
        <v>0</v>
      </c>
      <c r="AL122" s="119">
        <v>1</v>
      </c>
      <c r="AM122" s="76"/>
    </row>
    <row r="123" spans="1:41" s="5" customFormat="1" ht="25.5" x14ac:dyDescent="0.2">
      <c r="A123" s="120"/>
      <c r="B123" s="83" t="s">
        <v>106</v>
      </c>
      <c r="C123" s="88" t="s">
        <v>39</v>
      </c>
      <c r="D123" s="124">
        <v>0</v>
      </c>
      <c r="E123" s="124">
        <v>0</v>
      </c>
      <c r="F123" s="124">
        <f>F114+F115+F118+F119+F120</f>
        <v>21</v>
      </c>
      <c r="G123" s="124">
        <f t="shared" ref="G123:AK123" si="57">G114+G115+G118+G119+G120</f>
        <v>6</v>
      </c>
      <c r="H123" s="124">
        <f t="shared" si="57"/>
        <v>32</v>
      </c>
      <c r="I123" s="124">
        <f t="shared" si="57"/>
        <v>13</v>
      </c>
      <c r="J123" s="124"/>
      <c r="K123" s="124"/>
      <c r="L123" s="124">
        <f t="shared" si="57"/>
        <v>28</v>
      </c>
      <c r="M123" s="124">
        <f t="shared" si="57"/>
        <v>8</v>
      </c>
      <c r="N123" s="124">
        <f t="shared" si="57"/>
        <v>23</v>
      </c>
      <c r="O123" s="124">
        <f t="shared" si="57"/>
        <v>2</v>
      </c>
      <c r="P123" s="124">
        <f t="shared" si="57"/>
        <v>104</v>
      </c>
      <c r="Q123" s="124">
        <f t="shared" si="57"/>
        <v>29</v>
      </c>
      <c r="R123" s="124">
        <f t="shared" si="57"/>
        <v>23</v>
      </c>
      <c r="S123" s="124">
        <f t="shared" si="57"/>
        <v>6</v>
      </c>
      <c r="T123" s="124">
        <f t="shared" si="57"/>
        <v>25</v>
      </c>
      <c r="U123" s="124">
        <f t="shared" si="57"/>
        <v>6</v>
      </c>
      <c r="V123" s="124">
        <f t="shared" si="57"/>
        <v>37</v>
      </c>
      <c r="W123" s="124">
        <f t="shared" si="57"/>
        <v>10</v>
      </c>
      <c r="X123" s="124">
        <f t="shared" si="57"/>
        <v>53</v>
      </c>
      <c r="Y123" s="124">
        <f t="shared" si="57"/>
        <v>16</v>
      </c>
      <c r="Z123" s="124">
        <f t="shared" si="57"/>
        <v>52</v>
      </c>
      <c r="AA123" s="124">
        <f t="shared" si="57"/>
        <v>18</v>
      </c>
      <c r="AB123" s="124">
        <f t="shared" si="57"/>
        <v>42</v>
      </c>
      <c r="AC123" s="124">
        <f t="shared" si="57"/>
        <v>22</v>
      </c>
      <c r="AD123" s="124">
        <f t="shared" si="57"/>
        <v>232</v>
      </c>
      <c r="AE123" s="84">
        <f t="shared" si="57"/>
        <v>78</v>
      </c>
      <c r="AF123" s="124">
        <f>AF114+AF115+AF118+AF119+AF120</f>
        <v>336</v>
      </c>
      <c r="AG123" s="124">
        <f t="shared" si="57"/>
        <v>107</v>
      </c>
      <c r="AH123" s="119">
        <f t="shared" si="57"/>
        <v>0</v>
      </c>
      <c r="AI123" s="119">
        <f t="shared" si="57"/>
        <v>0</v>
      </c>
      <c r="AJ123" s="119">
        <f t="shared" si="57"/>
        <v>53</v>
      </c>
      <c r="AK123" s="119">
        <f t="shared" si="57"/>
        <v>17</v>
      </c>
      <c r="AL123" s="119">
        <v>29</v>
      </c>
      <c r="AM123" s="76"/>
    </row>
    <row r="124" spans="1:41" ht="14.25" x14ac:dyDescent="0.2">
      <c r="A124" s="89" t="s">
        <v>101</v>
      </c>
      <c r="B124" s="128"/>
      <c r="C124" s="129"/>
      <c r="D124" s="129"/>
      <c r="E124" s="128"/>
      <c r="F124" s="129"/>
      <c r="G124" s="128"/>
      <c r="H124" s="129"/>
      <c r="I124" s="128"/>
      <c r="J124" s="129"/>
      <c r="K124" s="129"/>
      <c r="L124" s="129"/>
      <c r="M124" s="128"/>
      <c r="N124" s="129"/>
      <c r="O124" s="128"/>
      <c r="P124" s="129"/>
      <c r="Q124" s="129"/>
      <c r="R124" s="129"/>
      <c r="S124" s="128"/>
      <c r="T124" s="129"/>
      <c r="U124" s="128"/>
      <c r="V124" s="129"/>
      <c r="W124" s="128"/>
      <c r="X124" s="129"/>
      <c r="Y124" s="128"/>
      <c r="Z124" s="129"/>
      <c r="AA124" s="128"/>
      <c r="AB124" s="129"/>
      <c r="AC124" s="128"/>
      <c r="AD124" s="129"/>
      <c r="AE124" s="129"/>
      <c r="AF124" s="128"/>
      <c r="AG124" s="129"/>
      <c r="AH124" s="128"/>
      <c r="AI124" s="129"/>
      <c r="AJ124" s="129"/>
      <c r="AK124" s="129"/>
      <c r="AL124" s="112"/>
      <c r="AM124" s="74"/>
    </row>
    <row r="125" spans="1:41" s="5" customFormat="1" ht="52.5" x14ac:dyDescent="0.2">
      <c r="A125" s="120">
        <v>1</v>
      </c>
      <c r="B125" s="127" t="s">
        <v>111</v>
      </c>
      <c r="C125" s="126" t="s">
        <v>69</v>
      </c>
      <c r="D125" s="119">
        <v>0</v>
      </c>
      <c r="E125" s="69">
        <v>0</v>
      </c>
      <c r="F125" s="83">
        <v>7</v>
      </c>
      <c r="G125" s="69">
        <v>4</v>
      </c>
      <c r="H125" s="83">
        <v>4</v>
      </c>
      <c r="I125" s="120">
        <v>1</v>
      </c>
      <c r="J125" s="83">
        <v>5</v>
      </c>
      <c r="K125" s="120">
        <v>1</v>
      </c>
      <c r="L125" s="83">
        <v>4</v>
      </c>
      <c r="M125" s="121">
        <v>1</v>
      </c>
      <c r="N125" s="83">
        <v>13</v>
      </c>
      <c r="O125" s="121">
        <v>3</v>
      </c>
      <c r="P125" s="119">
        <f>F125+H125+J125+L125+N125</f>
        <v>33</v>
      </c>
      <c r="Q125" s="120">
        <f>G125+I125+K125+M125+O125</f>
        <v>10</v>
      </c>
      <c r="R125" s="119">
        <v>12</v>
      </c>
      <c r="S125" s="69">
        <v>5</v>
      </c>
      <c r="T125" s="119">
        <v>16</v>
      </c>
      <c r="U125" s="69">
        <v>7</v>
      </c>
      <c r="V125" s="119">
        <v>20</v>
      </c>
      <c r="W125" s="69">
        <v>4</v>
      </c>
      <c r="X125" s="119">
        <v>24</v>
      </c>
      <c r="Y125" s="69">
        <v>9</v>
      </c>
      <c r="Z125" s="119">
        <v>27</v>
      </c>
      <c r="AA125" s="69">
        <v>11</v>
      </c>
      <c r="AB125" s="119">
        <v>24</v>
      </c>
      <c r="AC125" s="69">
        <v>9</v>
      </c>
      <c r="AD125" s="119">
        <f>R125+T125+V125+X125+Z125+AB125</f>
        <v>123</v>
      </c>
      <c r="AE125" s="121">
        <f>S125+U125+W125+Y125+AA125+AC125</f>
        <v>45</v>
      </c>
      <c r="AF125" s="119">
        <f>P125+AD125</f>
        <v>156</v>
      </c>
      <c r="AG125" s="69">
        <f>Q125+AE125</f>
        <v>55</v>
      </c>
      <c r="AH125" s="119">
        <v>0</v>
      </c>
      <c r="AI125" s="69">
        <v>0</v>
      </c>
      <c r="AJ125" s="119">
        <v>21</v>
      </c>
      <c r="AK125" s="69">
        <v>6</v>
      </c>
      <c r="AL125" s="119">
        <v>11</v>
      </c>
    </row>
    <row r="126" spans="1:41" s="5" customFormat="1" ht="27" x14ac:dyDescent="0.2">
      <c r="A126" s="154">
        <v>2</v>
      </c>
      <c r="B126" s="153" t="s">
        <v>111</v>
      </c>
      <c r="C126" s="116" t="s">
        <v>103</v>
      </c>
      <c r="D126" s="119">
        <v>0</v>
      </c>
      <c r="E126" s="69">
        <v>0</v>
      </c>
      <c r="F126" s="155"/>
      <c r="G126" s="155"/>
      <c r="H126" s="155"/>
      <c r="I126" s="155"/>
      <c r="J126" s="155"/>
      <c r="K126" s="155"/>
      <c r="L126" s="155"/>
      <c r="M126" s="155"/>
      <c r="N126" s="155"/>
      <c r="O126" s="155"/>
      <c r="P126" s="155"/>
      <c r="Q126" s="155"/>
      <c r="R126" s="119">
        <f>R127+R128</f>
        <v>0</v>
      </c>
      <c r="S126" s="121">
        <f t="shared" ref="S126:AK126" si="58">S127+S128</f>
        <v>0</v>
      </c>
      <c r="T126" s="119">
        <f t="shared" si="58"/>
        <v>0</v>
      </c>
      <c r="U126" s="121">
        <f t="shared" si="58"/>
        <v>0</v>
      </c>
      <c r="V126" s="119">
        <f t="shared" si="58"/>
        <v>4</v>
      </c>
      <c r="W126" s="121">
        <f t="shared" si="58"/>
        <v>1</v>
      </c>
      <c r="X126" s="119">
        <f t="shared" si="58"/>
        <v>11</v>
      </c>
      <c r="Y126" s="121">
        <f t="shared" si="58"/>
        <v>2</v>
      </c>
      <c r="Z126" s="119">
        <f t="shared" si="58"/>
        <v>13</v>
      </c>
      <c r="AA126" s="121">
        <f t="shared" si="58"/>
        <v>5</v>
      </c>
      <c r="AB126" s="119">
        <f t="shared" si="58"/>
        <v>14</v>
      </c>
      <c r="AC126" s="121">
        <f t="shared" si="58"/>
        <v>6</v>
      </c>
      <c r="AD126" s="119">
        <f t="shared" si="58"/>
        <v>42</v>
      </c>
      <c r="AE126" s="121">
        <f t="shared" si="58"/>
        <v>14</v>
      </c>
      <c r="AF126" s="119">
        <f t="shared" si="58"/>
        <v>42</v>
      </c>
      <c r="AG126" s="119">
        <f t="shared" si="58"/>
        <v>14</v>
      </c>
      <c r="AH126" s="119">
        <f t="shared" si="58"/>
        <v>0</v>
      </c>
      <c r="AI126" s="119">
        <f t="shared" si="58"/>
        <v>0</v>
      </c>
      <c r="AJ126" s="119">
        <f t="shared" si="58"/>
        <v>19</v>
      </c>
      <c r="AK126" s="69">
        <f t="shared" si="58"/>
        <v>7</v>
      </c>
      <c r="AL126" s="152">
        <v>3</v>
      </c>
      <c r="AM126" s="76"/>
    </row>
    <row r="127" spans="1:41" s="5" customFormat="1" ht="12.75" x14ac:dyDescent="0.2">
      <c r="A127" s="154"/>
      <c r="B127" s="153"/>
      <c r="C127" s="116" t="s">
        <v>104</v>
      </c>
      <c r="D127" s="119"/>
      <c r="E127" s="69"/>
      <c r="F127" s="155"/>
      <c r="G127" s="155"/>
      <c r="H127" s="155"/>
      <c r="I127" s="155"/>
      <c r="J127" s="155"/>
      <c r="K127" s="155"/>
      <c r="L127" s="155"/>
      <c r="M127" s="155"/>
      <c r="N127" s="155"/>
      <c r="O127" s="155"/>
      <c r="P127" s="155"/>
      <c r="Q127" s="155"/>
      <c r="R127" s="119">
        <v>0</v>
      </c>
      <c r="S127" s="121">
        <v>0</v>
      </c>
      <c r="T127" s="119">
        <v>0</v>
      </c>
      <c r="U127" s="121">
        <v>0</v>
      </c>
      <c r="V127" s="119">
        <v>3</v>
      </c>
      <c r="W127" s="121">
        <v>1</v>
      </c>
      <c r="X127" s="119">
        <v>8</v>
      </c>
      <c r="Y127" s="121">
        <v>2</v>
      </c>
      <c r="Z127" s="119">
        <v>7</v>
      </c>
      <c r="AA127" s="121">
        <v>5</v>
      </c>
      <c r="AB127" s="119">
        <v>10</v>
      </c>
      <c r="AC127" s="121">
        <v>5</v>
      </c>
      <c r="AD127" s="119">
        <f>R127+T127+V127+X127+Z127+AB127</f>
        <v>28</v>
      </c>
      <c r="AE127" s="121">
        <f>S127+U127+W127+Y127+AA127+AC127</f>
        <v>13</v>
      </c>
      <c r="AF127" s="119">
        <f>P127+AD127</f>
        <v>28</v>
      </c>
      <c r="AG127" s="119">
        <f>G127+I127+M127+O127+S127+U127+W127+Y127+AA127+AC127</f>
        <v>13</v>
      </c>
      <c r="AH127" s="119"/>
      <c r="AI127" s="119"/>
      <c r="AJ127" s="119">
        <v>12</v>
      </c>
      <c r="AK127" s="69">
        <v>6</v>
      </c>
      <c r="AL127" s="152"/>
      <c r="AM127" s="76"/>
    </row>
    <row r="128" spans="1:41" s="5" customFormat="1" ht="25.5" x14ac:dyDescent="0.2">
      <c r="A128" s="154"/>
      <c r="B128" s="153"/>
      <c r="C128" s="85" t="s">
        <v>102</v>
      </c>
      <c r="D128" s="119"/>
      <c r="E128" s="69"/>
      <c r="F128" s="155"/>
      <c r="G128" s="155"/>
      <c r="H128" s="155"/>
      <c r="I128" s="155"/>
      <c r="J128" s="155"/>
      <c r="K128" s="155"/>
      <c r="L128" s="155"/>
      <c r="M128" s="155"/>
      <c r="N128" s="155"/>
      <c r="O128" s="155"/>
      <c r="P128" s="155"/>
      <c r="Q128" s="155"/>
      <c r="R128" s="119">
        <v>0</v>
      </c>
      <c r="S128" s="119">
        <v>0</v>
      </c>
      <c r="T128" s="119">
        <v>0</v>
      </c>
      <c r="U128" s="121">
        <v>0</v>
      </c>
      <c r="V128" s="119">
        <v>1</v>
      </c>
      <c r="W128" s="121">
        <v>0</v>
      </c>
      <c r="X128" s="119">
        <v>3</v>
      </c>
      <c r="Y128" s="121">
        <v>0</v>
      </c>
      <c r="Z128" s="119">
        <v>6</v>
      </c>
      <c r="AA128" s="121">
        <v>0</v>
      </c>
      <c r="AB128" s="119">
        <v>4</v>
      </c>
      <c r="AC128" s="121">
        <v>1</v>
      </c>
      <c r="AD128" s="119">
        <f>R128+T128+V128+X128+Z128+AB128</f>
        <v>14</v>
      </c>
      <c r="AE128" s="121">
        <f>S128+U128+W128+Y128+AA128+AC128</f>
        <v>1</v>
      </c>
      <c r="AF128" s="119">
        <f>P128+AD128</f>
        <v>14</v>
      </c>
      <c r="AG128" s="119">
        <f>G128+I128+M128+O128+S128+U128+W128+Y128+AA128+AC128</f>
        <v>1</v>
      </c>
      <c r="AH128" s="119"/>
      <c r="AI128" s="119"/>
      <c r="AJ128" s="119">
        <v>7</v>
      </c>
      <c r="AK128" s="69">
        <v>1</v>
      </c>
      <c r="AL128" s="152"/>
      <c r="AM128" s="76"/>
    </row>
    <row r="129" spans="1:39" s="5" customFormat="1" ht="51" x14ac:dyDescent="0.2">
      <c r="A129" s="120">
        <v>3</v>
      </c>
      <c r="B129" s="127" t="s">
        <v>111</v>
      </c>
      <c r="C129" s="86" t="s">
        <v>107</v>
      </c>
      <c r="D129" s="83"/>
      <c r="E129" s="120"/>
      <c r="F129" s="83">
        <v>8</v>
      </c>
      <c r="G129" s="120">
        <v>3</v>
      </c>
      <c r="H129" s="83">
        <v>18</v>
      </c>
      <c r="I129" s="120">
        <v>5</v>
      </c>
      <c r="J129" s="83">
        <v>14</v>
      </c>
      <c r="K129" s="120">
        <v>7</v>
      </c>
      <c r="L129" s="83">
        <v>15</v>
      </c>
      <c r="M129" s="120">
        <v>3</v>
      </c>
      <c r="N129" s="83">
        <v>15</v>
      </c>
      <c r="O129" s="120">
        <v>6</v>
      </c>
      <c r="P129" s="83">
        <f>F129+H129+J129+L129+N129</f>
        <v>70</v>
      </c>
      <c r="Q129" s="83">
        <f>G129+I129+K129+M129+O129</f>
        <v>24</v>
      </c>
      <c r="R129" s="155"/>
      <c r="S129" s="155"/>
      <c r="T129" s="155"/>
      <c r="U129" s="155"/>
      <c r="V129" s="155"/>
      <c r="W129" s="155"/>
      <c r="X129" s="155"/>
      <c r="Y129" s="155"/>
      <c r="Z129" s="155"/>
      <c r="AA129" s="155"/>
      <c r="AB129" s="155"/>
      <c r="AC129" s="155"/>
      <c r="AD129" s="155"/>
      <c r="AE129" s="155"/>
      <c r="AF129" s="124">
        <f>P129</f>
        <v>70</v>
      </c>
      <c r="AG129" s="79">
        <f>Q129</f>
        <v>24</v>
      </c>
      <c r="AH129" s="119"/>
      <c r="AI129" s="69"/>
      <c r="AJ129" s="119">
        <v>11</v>
      </c>
      <c r="AK129" s="69">
        <v>2</v>
      </c>
      <c r="AL129" s="119">
        <v>5</v>
      </c>
      <c r="AM129" s="76"/>
    </row>
    <row r="130" spans="1:39" s="5" customFormat="1" ht="52.5" x14ac:dyDescent="0.2">
      <c r="A130" s="120">
        <v>4</v>
      </c>
      <c r="B130" s="127" t="s">
        <v>111</v>
      </c>
      <c r="C130" s="86" t="s">
        <v>77</v>
      </c>
      <c r="D130" s="119">
        <v>0</v>
      </c>
      <c r="E130" s="69">
        <v>0</v>
      </c>
      <c r="F130" s="155"/>
      <c r="G130" s="155"/>
      <c r="H130" s="155"/>
      <c r="I130" s="155"/>
      <c r="J130" s="155"/>
      <c r="K130" s="155"/>
      <c r="L130" s="155"/>
      <c r="M130" s="155"/>
      <c r="N130" s="155"/>
      <c r="O130" s="155"/>
      <c r="P130" s="155"/>
      <c r="Q130" s="155"/>
      <c r="R130" s="155"/>
      <c r="S130" s="155"/>
      <c r="T130" s="155"/>
      <c r="U130" s="155"/>
      <c r="V130" s="155"/>
      <c r="W130" s="155"/>
      <c r="X130" s="119">
        <v>5</v>
      </c>
      <c r="Y130" s="69">
        <v>0</v>
      </c>
      <c r="Z130" s="119">
        <v>18</v>
      </c>
      <c r="AA130" s="69">
        <v>0</v>
      </c>
      <c r="AB130" s="119">
        <v>0</v>
      </c>
      <c r="AC130" s="69">
        <v>0</v>
      </c>
      <c r="AD130" s="119">
        <f>F130+T130+V130+X130+Z130+AB130</f>
        <v>23</v>
      </c>
      <c r="AE130" s="121">
        <f>S130+U130+W130+Y130+AA130+AC130</f>
        <v>0</v>
      </c>
      <c r="AF130" s="119">
        <f t="shared" ref="AF130:AG132" si="59">P130+AD130</f>
        <v>23</v>
      </c>
      <c r="AG130" s="69">
        <f t="shared" si="59"/>
        <v>0</v>
      </c>
      <c r="AH130" s="119">
        <v>0</v>
      </c>
      <c r="AI130" s="69">
        <f>S130+AG130</f>
        <v>0</v>
      </c>
      <c r="AJ130" s="119">
        <v>2</v>
      </c>
      <c r="AK130" s="69">
        <v>0</v>
      </c>
      <c r="AL130" s="119">
        <v>2</v>
      </c>
      <c r="AM130" s="76"/>
    </row>
    <row r="131" spans="1:39" s="5" customFormat="1" ht="39.75" x14ac:dyDescent="0.2">
      <c r="A131" s="154">
        <v>5</v>
      </c>
      <c r="B131" s="127" t="s">
        <v>111</v>
      </c>
      <c r="C131" s="87" t="s">
        <v>110</v>
      </c>
      <c r="D131" s="119">
        <v>0</v>
      </c>
      <c r="E131" s="69">
        <v>0</v>
      </c>
      <c r="F131" s="119">
        <v>0</v>
      </c>
      <c r="G131" s="119">
        <v>0</v>
      </c>
      <c r="H131" s="119">
        <v>2</v>
      </c>
      <c r="I131" s="119">
        <v>0</v>
      </c>
      <c r="J131" s="119">
        <v>0</v>
      </c>
      <c r="K131" s="119">
        <v>0</v>
      </c>
      <c r="L131" s="119">
        <v>2</v>
      </c>
      <c r="M131" s="119">
        <v>0</v>
      </c>
      <c r="N131" s="119">
        <v>3</v>
      </c>
      <c r="O131" s="121">
        <v>0</v>
      </c>
      <c r="P131" s="119">
        <f>F131+H131+L131+N131</f>
        <v>7</v>
      </c>
      <c r="Q131" s="121">
        <f>G131+I131+M131+O131</f>
        <v>0</v>
      </c>
      <c r="R131" s="119">
        <v>3</v>
      </c>
      <c r="S131" s="119">
        <v>0</v>
      </c>
      <c r="T131" s="119">
        <v>2</v>
      </c>
      <c r="U131" s="69">
        <v>0</v>
      </c>
      <c r="V131" s="119">
        <v>5</v>
      </c>
      <c r="W131" s="69">
        <v>1</v>
      </c>
      <c r="X131" s="119">
        <v>4</v>
      </c>
      <c r="Y131" s="69">
        <v>1</v>
      </c>
      <c r="Z131" s="119">
        <f t="shared" ref="Z131:AK131" si="60">Z132+Z133</f>
        <v>0</v>
      </c>
      <c r="AA131" s="69">
        <f t="shared" si="60"/>
        <v>0</v>
      </c>
      <c r="AB131" s="119">
        <f t="shared" si="60"/>
        <v>0</v>
      </c>
      <c r="AC131" s="69">
        <f t="shared" si="60"/>
        <v>0</v>
      </c>
      <c r="AD131" s="119">
        <f>R131+T131+V131+X131+Z131+AB131</f>
        <v>14</v>
      </c>
      <c r="AE131" s="121">
        <f>S131+U131+W131+Y131+AA131+AC131</f>
        <v>2</v>
      </c>
      <c r="AF131" s="119">
        <f t="shared" si="59"/>
        <v>21</v>
      </c>
      <c r="AG131" s="69">
        <f t="shared" si="59"/>
        <v>2</v>
      </c>
      <c r="AH131" s="119">
        <f t="shared" si="60"/>
        <v>0</v>
      </c>
      <c r="AI131" s="69">
        <f t="shared" si="60"/>
        <v>0</v>
      </c>
      <c r="AJ131" s="119">
        <v>4</v>
      </c>
      <c r="AK131" s="69">
        <f t="shared" si="60"/>
        <v>0</v>
      </c>
      <c r="AL131" s="119">
        <v>3</v>
      </c>
      <c r="AM131" s="76"/>
    </row>
    <row r="132" spans="1:39" s="5" customFormat="1" ht="12.75" x14ac:dyDescent="0.2">
      <c r="A132" s="154"/>
      <c r="B132" s="127"/>
      <c r="C132" s="86" t="s">
        <v>109</v>
      </c>
      <c r="D132" s="119"/>
      <c r="E132" s="69"/>
      <c r="F132" s="119">
        <v>0</v>
      </c>
      <c r="G132" s="119">
        <v>0</v>
      </c>
      <c r="H132" s="119">
        <v>2</v>
      </c>
      <c r="I132" s="119">
        <v>0</v>
      </c>
      <c r="J132" s="119">
        <v>0</v>
      </c>
      <c r="K132" s="119">
        <v>0</v>
      </c>
      <c r="L132" s="119">
        <v>2</v>
      </c>
      <c r="M132" s="119">
        <v>0</v>
      </c>
      <c r="N132" s="119">
        <v>3</v>
      </c>
      <c r="O132" s="121">
        <v>0</v>
      </c>
      <c r="P132" s="119">
        <f>F132+H132+L132+N132</f>
        <v>7</v>
      </c>
      <c r="Q132" s="121">
        <f>G132+I132+M132+O132</f>
        <v>0</v>
      </c>
      <c r="R132" s="119">
        <v>3</v>
      </c>
      <c r="S132" s="119">
        <v>0</v>
      </c>
      <c r="T132" s="119">
        <v>2</v>
      </c>
      <c r="U132" s="69">
        <v>0</v>
      </c>
      <c r="V132" s="155"/>
      <c r="W132" s="155"/>
      <c r="X132" s="155"/>
      <c r="Y132" s="155"/>
      <c r="Z132" s="155"/>
      <c r="AA132" s="155"/>
      <c r="AB132" s="155"/>
      <c r="AC132" s="155"/>
      <c r="AD132" s="119">
        <f>R132+T132+V132+X132+Z132+AB132</f>
        <v>5</v>
      </c>
      <c r="AE132" s="121">
        <f>S132+U132+W132+Y132+AA132+AC132</f>
        <v>0</v>
      </c>
      <c r="AF132" s="119">
        <f t="shared" si="59"/>
        <v>12</v>
      </c>
      <c r="AG132" s="69">
        <f t="shared" si="59"/>
        <v>0</v>
      </c>
      <c r="AH132" s="119"/>
      <c r="AI132" s="69"/>
      <c r="AJ132" s="119">
        <v>4</v>
      </c>
      <c r="AK132" s="69">
        <v>0</v>
      </c>
      <c r="AL132" s="119">
        <v>2</v>
      </c>
      <c r="AM132" s="76"/>
    </row>
    <row r="133" spans="1:39" s="5" customFormat="1" ht="12.75" x14ac:dyDescent="0.2">
      <c r="A133" s="154"/>
      <c r="B133" s="127"/>
      <c r="C133" s="86" t="s">
        <v>108</v>
      </c>
      <c r="D133" s="119"/>
      <c r="E133" s="69"/>
      <c r="F133" s="155"/>
      <c r="G133" s="155"/>
      <c r="H133" s="155"/>
      <c r="I133" s="155"/>
      <c r="J133" s="155"/>
      <c r="K133" s="155"/>
      <c r="L133" s="155"/>
      <c r="M133" s="155"/>
      <c r="N133" s="155"/>
      <c r="O133" s="155"/>
      <c r="P133" s="155"/>
      <c r="Q133" s="155"/>
      <c r="R133" s="155"/>
      <c r="S133" s="155"/>
      <c r="T133" s="119">
        <v>0</v>
      </c>
      <c r="U133" s="69">
        <v>0</v>
      </c>
      <c r="V133" s="119">
        <v>5</v>
      </c>
      <c r="W133" s="69">
        <v>1</v>
      </c>
      <c r="X133" s="119">
        <v>4</v>
      </c>
      <c r="Y133" s="69">
        <v>1</v>
      </c>
      <c r="Z133" s="119">
        <v>0</v>
      </c>
      <c r="AA133" s="69">
        <v>0</v>
      </c>
      <c r="AB133" s="119">
        <v>0</v>
      </c>
      <c r="AC133" s="69">
        <v>0</v>
      </c>
      <c r="AD133" s="119">
        <f>R133+T133+V133+X133+Z133+AB133</f>
        <v>9</v>
      </c>
      <c r="AE133" s="121">
        <f>S133+U133+W133+Y133+AA133+AC133</f>
        <v>2</v>
      </c>
      <c r="AF133" s="119">
        <f>F133+AD133</f>
        <v>9</v>
      </c>
      <c r="AG133" s="69">
        <f>Q133+AE133</f>
        <v>2</v>
      </c>
      <c r="AH133" s="119"/>
      <c r="AI133" s="69"/>
      <c r="AJ133" s="119">
        <v>0</v>
      </c>
      <c r="AK133" s="69">
        <v>0</v>
      </c>
      <c r="AL133" s="119">
        <v>1</v>
      </c>
      <c r="AM133" s="76"/>
    </row>
    <row r="134" spans="1:39" s="5" customFormat="1" ht="25.5" x14ac:dyDescent="0.2">
      <c r="A134" s="120"/>
      <c r="B134" s="83" t="s">
        <v>111</v>
      </c>
      <c r="C134" s="88" t="s">
        <v>39</v>
      </c>
      <c r="D134" s="124">
        <v>0</v>
      </c>
      <c r="E134" s="124">
        <v>0</v>
      </c>
      <c r="F134" s="124">
        <f>F125+F126+F129+F130+F131</f>
        <v>15</v>
      </c>
      <c r="G134" s="124">
        <f t="shared" ref="G134:AE134" si="61">G125+G126+G129+G130+G131</f>
        <v>7</v>
      </c>
      <c r="H134" s="124">
        <f t="shared" si="61"/>
        <v>24</v>
      </c>
      <c r="I134" s="124">
        <f t="shared" si="61"/>
        <v>6</v>
      </c>
      <c r="J134" s="124">
        <f t="shared" si="61"/>
        <v>19</v>
      </c>
      <c r="K134" s="124">
        <f t="shared" si="61"/>
        <v>8</v>
      </c>
      <c r="L134" s="124">
        <f t="shared" si="61"/>
        <v>21</v>
      </c>
      <c r="M134" s="124">
        <f t="shared" si="61"/>
        <v>4</v>
      </c>
      <c r="N134" s="124">
        <f t="shared" si="61"/>
        <v>31</v>
      </c>
      <c r="O134" s="124">
        <f t="shared" si="61"/>
        <v>9</v>
      </c>
      <c r="P134" s="124">
        <f t="shared" si="61"/>
        <v>110</v>
      </c>
      <c r="Q134" s="124">
        <f t="shared" si="61"/>
        <v>34</v>
      </c>
      <c r="R134" s="124">
        <f t="shared" si="61"/>
        <v>15</v>
      </c>
      <c r="S134" s="124">
        <f t="shared" si="61"/>
        <v>5</v>
      </c>
      <c r="T134" s="124">
        <f t="shared" si="61"/>
        <v>18</v>
      </c>
      <c r="U134" s="124">
        <f t="shared" si="61"/>
        <v>7</v>
      </c>
      <c r="V134" s="124">
        <f t="shared" si="61"/>
        <v>29</v>
      </c>
      <c r="W134" s="124">
        <f t="shared" si="61"/>
        <v>6</v>
      </c>
      <c r="X134" s="124">
        <f t="shared" si="61"/>
        <v>44</v>
      </c>
      <c r="Y134" s="124">
        <f t="shared" si="61"/>
        <v>12</v>
      </c>
      <c r="Z134" s="124">
        <f t="shared" si="61"/>
        <v>58</v>
      </c>
      <c r="AA134" s="124">
        <f t="shared" si="61"/>
        <v>16</v>
      </c>
      <c r="AB134" s="124">
        <f t="shared" si="61"/>
        <v>38</v>
      </c>
      <c r="AC134" s="124">
        <f t="shared" si="61"/>
        <v>15</v>
      </c>
      <c r="AD134" s="124">
        <f t="shared" si="61"/>
        <v>202</v>
      </c>
      <c r="AE134" s="84">
        <f t="shared" si="61"/>
        <v>61</v>
      </c>
      <c r="AF134" s="124">
        <f>AF125+AF126+AF129+AF130+AF131</f>
        <v>312</v>
      </c>
      <c r="AG134" s="124">
        <f t="shared" ref="AG134:AK134" si="62">AG125+AG126+AG129+AG130+AG131</f>
        <v>95</v>
      </c>
      <c r="AH134" s="119">
        <f t="shared" si="62"/>
        <v>0</v>
      </c>
      <c r="AI134" s="119">
        <f t="shared" si="62"/>
        <v>0</v>
      </c>
      <c r="AJ134" s="119">
        <f t="shared" si="62"/>
        <v>57</v>
      </c>
      <c r="AK134" s="119">
        <f t="shared" si="62"/>
        <v>15</v>
      </c>
      <c r="AL134" s="119">
        <v>24</v>
      </c>
      <c r="AM134" s="76"/>
    </row>
    <row r="135" spans="1:39" ht="14.25" x14ac:dyDescent="0.2">
      <c r="A135" s="89" t="s">
        <v>101</v>
      </c>
      <c r="B135" s="128"/>
      <c r="C135" s="129"/>
      <c r="D135" s="129"/>
      <c r="E135" s="128"/>
      <c r="F135" s="129"/>
      <c r="G135" s="128"/>
      <c r="H135" s="129"/>
      <c r="I135" s="128"/>
      <c r="J135" s="129"/>
      <c r="K135" s="129"/>
      <c r="L135" s="129"/>
      <c r="M135" s="128"/>
      <c r="N135" s="129"/>
      <c r="O135" s="128"/>
      <c r="P135" s="129"/>
      <c r="Q135" s="129"/>
      <c r="R135" s="129"/>
      <c r="S135" s="128"/>
      <c r="T135" s="129"/>
      <c r="U135" s="128"/>
      <c r="V135" s="129"/>
      <c r="W135" s="128"/>
      <c r="X135" s="129"/>
      <c r="Y135" s="128"/>
      <c r="Z135" s="129"/>
      <c r="AA135" s="128"/>
      <c r="AB135" s="129"/>
      <c r="AC135" s="128"/>
      <c r="AD135" s="129"/>
      <c r="AE135" s="129"/>
      <c r="AF135" s="128"/>
      <c r="AG135" s="129"/>
      <c r="AH135" s="128"/>
      <c r="AI135" s="129"/>
      <c r="AJ135" s="129"/>
      <c r="AK135" s="129"/>
      <c r="AL135" s="112"/>
      <c r="AM135" s="74"/>
    </row>
    <row r="136" spans="1:39" ht="52.5" x14ac:dyDescent="0.2">
      <c r="A136" s="127">
        <v>1</v>
      </c>
      <c r="B136" s="127" t="s">
        <v>118</v>
      </c>
      <c r="C136" s="86" t="s">
        <v>69</v>
      </c>
      <c r="D136" s="119">
        <v>0</v>
      </c>
      <c r="E136" s="121">
        <v>0</v>
      </c>
      <c r="F136" s="83">
        <v>4</v>
      </c>
      <c r="G136" s="121">
        <v>2</v>
      </c>
      <c r="H136" s="83">
        <v>5</v>
      </c>
      <c r="I136" s="127">
        <v>2</v>
      </c>
      <c r="J136" s="83">
        <v>4</v>
      </c>
      <c r="K136" s="127">
        <v>1</v>
      </c>
      <c r="L136" s="83">
        <v>10</v>
      </c>
      <c r="M136" s="121">
        <v>4</v>
      </c>
      <c r="N136" s="83">
        <v>5</v>
      </c>
      <c r="O136" s="121">
        <v>2</v>
      </c>
      <c r="P136" s="119">
        <v>28</v>
      </c>
      <c r="Q136" s="127">
        <v>11</v>
      </c>
      <c r="R136" s="119">
        <v>23</v>
      </c>
      <c r="S136" s="121">
        <v>7</v>
      </c>
      <c r="T136" s="119">
        <v>16</v>
      </c>
      <c r="U136" s="121">
        <v>7</v>
      </c>
      <c r="V136" s="119">
        <v>15</v>
      </c>
      <c r="W136" s="121">
        <v>6</v>
      </c>
      <c r="X136" s="119">
        <v>27</v>
      </c>
      <c r="Y136" s="121">
        <v>8</v>
      </c>
      <c r="Z136" s="119">
        <v>38</v>
      </c>
      <c r="AA136" s="121">
        <v>12</v>
      </c>
      <c r="AB136" s="119">
        <v>36</v>
      </c>
      <c r="AC136" s="121">
        <v>15</v>
      </c>
      <c r="AD136" s="119">
        <v>155</v>
      </c>
      <c r="AE136" s="121">
        <v>55</v>
      </c>
      <c r="AF136" s="119">
        <v>183</v>
      </c>
      <c r="AG136" s="121">
        <v>66</v>
      </c>
      <c r="AH136" s="119">
        <v>0</v>
      </c>
      <c r="AI136" s="121">
        <v>0</v>
      </c>
      <c r="AJ136" s="119">
        <v>38</v>
      </c>
      <c r="AK136" s="121">
        <v>11</v>
      </c>
      <c r="AL136" s="119">
        <v>13</v>
      </c>
      <c r="AM136" s="74"/>
    </row>
    <row r="137" spans="1:39" ht="51" x14ac:dyDescent="0.2">
      <c r="A137" s="127">
        <v>2</v>
      </c>
      <c r="B137" s="127" t="s">
        <v>118</v>
      </c>
      <c r="C137" s="86" t="s">
        <v>107</v>
      </c>
      <c r="D137" s="83"/>
      <c r="E137" s="127"/>
      <c r="F137" s="83">
        <v>15</v>
      </c>
      <c r="G137" s="127">
        <v>3</v>
      </c>
      <c r="H137" s="83">
        <v>9</v>
      </c>
      <c r="I137" s="127">
        <v>4</v>
      </c>
      <c r="J137" s="83">
        <v>16</v>
      </c>
      <c r="K137" s="127">
        <v>5</v>
      </c>
      <c r="L137" s="83">
        <v>16</v>
      </c>
      <c r="M137" s="127">
        <v>8</v>
      </c>
      <c r="N137" s="83">
        <v>14</v>
      </c>
      <c r="O137" s="127">
        <v>3</v>
      </c>
      <c r="P137" s="83">
        <v>70</v>
      </c>
      <c r="Q137" s="83">
        <v>23</v>
      </c>
      <c r="R137" s="155"/>
      <c r="S137" s="155"/>
      <c r="T137" s="155"/>
      <c r="U137" s="155"/>
      <c r="V137" s="155"/>
      <c r="W137" s="155"/>
      <c r="X137" s="155"/>
      <c r="Y137" s="155"/>
      <c r="Z137" s="155"/>
      <c r="AA137" s="155"/>
      <c r="AB137" s="155"/>
      <c r="AC137" s="155"/>
      <c r="AD137" s="155"/>
      <c r="AE137" s="155"/>
      <c r="AF137" s="124">
        <v>70</v>
      </c>
      <c r="AG137" s="84">
        <v>23</v>
      </c>
      <c r="AH137" s="119"/>
      <c r="AI137" s="121"/>
      <c r="AJ137" s="119">
        <v>11</v>
      </c>
      <c r="AK137" s="121">
        <v>2</v>
      </c>
      <c r="AL137" s="119">
        <v>5</v>
      </c>
      <c r="AM137" s="74"/>
    </row>
    <row r="138" spans="1:39" ht="52.5" x14ac:dyDescent="0.2">
      <c r="A138" s="127">
        <v>3</v>
      </c>
      <c r="B138" s="127" t="s">
        <v>118</v>
      </c>
      <c r="C138" s="86" t="s">
        <v>119</v>
      </c>
      <c r="D138" s="119">
        <v>0</v>
      </c>
      <c r="E138" s="121">
        <v>0</v>
      </c>
      <c r="F138" s="155"/>
      <c r="G138" s="155"/>
      <c r="H138" s="155"/>
      <c r="I138" s="155"/>
      <c r="J138" s="155"/>
      <c r="K138" s="155"/>
      <c r="L138" s="155"/>
      <c r="M138" s="155"/>
      <c r="N138" s="155"/>
      <c r="O138" s="155"/>
      <c r="P138" s="155"/>
      <c r="Q138" s="155"/>
      <c r="R138" s="155"/>
      <c r="S138" s="155"/>
      <c r="T138" s="155"/>
      <c r="U138" s="155"/>
      <c r="V138" s="155"/>
      <c r="W138" s="155"/>
      <c r="X138" s="155"/>
      <c r="Y138" s="155"/>
      <c r="Z138" s="119">
        <v>4</v>
      </c>
      <c r="AA138" s="121">
        <v>0</v>
      </c>
      <c r="AB138" s="119">
        <v>6</v>
      </c>
      <c r="AC138" s="121">
        <v>0</v>
      </c>
      <c r="AD138" s="119">
        <v>10</v>
      </c>
      <c r="AE138" s="121">
        <v>0</v>
      </c>
      <c r="AF138" s="119">
        <v>10</v>
      </c>
      <c r="AG138" s="121">
        <v>0</v>
      </c>
      <c r="AH138" s="119">
        <v>0</v>
      </c>
      <c r="AI138" s="121">
        <v>0</v>
      </c>
      <c r="AJ138" s="119">
        <v>2</v>
      </c>
      <c r="AK138" s="121">
        <v>0</v>
      </c>
      <c r="AL138" s="119">
        <v>2</v>
      </c>
      <c r="AM138" s="74"/>
    </row>
    <row r="139" spans="1:39" ht="39.75" x14ac:dyDescent="0.2">
      <c r="A139" s="153">
        <v>4</v>
      </c>
      <c r="B139" s="153" t="s">
        <v>118</v>
      </c>
      <c r="C139" s="87" t="s">
        <v>120</v>
      </c>
      <c r="D139" s="119">
        <v>0</v>
      </c>
      <c r="E139" s="121">
        <v>0</v>
      </c>
      <c r="F139" s="119">
        <v>0</v>
      </c>
      <c r="G139" s="119">
        <v>0</v>
      </c>
      <c r="H139" s="119">
        <v>0</v>
      </c>
      <c r="I139" s="119">
        <v>0</v>
      </c>
      <c r="J139" s="119">
        <v>0</v>
      </c>
      <c r="K139" s="119">
        <v>0</v>
      </c>
      <c r="L139" s="119">
        <v>1</v>
      </c>
      <c r="M139" s="119">
        <v>0</v>
      </c>
      <c r="N139" s="119">
        <v>2</v>
      </c>
      <c r="O139" s="121">
        <v>0</v>
      </c>
      <c r="P139" s="119">
        <v>3</v>
      </c>
      <c r="Q139" s="121">
        <v>0</v>
      </c>
      <c r="R139" s="119">
        <v>4</v>
      </c>
      <c r="S139" s="121">
        <v>1</v>
      </c>
      <c r="T139" s="119">
        <v>3</v>
      </c>
      <c r="U139" s="121">
        <v>0</v>
      </c>
      <c r="V139" s="119">
        <v>2</v>
      </c>
      <c r="W139" s="121">
        <v>0</v>
      </c>
      <c r="X139" s="119">
        <v>3</v>
      </c>
      <c r="Y139" s="121">
        <v>0</v>
      </c>
      <c r="Z139" s="119">
        <v>5</v>
      </c>
      <c r="AA139" s="121">
        <v>1</v>
      </c>
      <c r="AB139" s="119">
        <v>0</v>
      </c>
      <c r="AC139" s="121">
        <v>0</v>
      </c>
      <c r="AD139" s="119">
        <v>17</v>
      </c>
      <c r="AE139" s="121">
        <v>2</v>
      </c>
      <c r="AF139" s="119">
        <v>20</v>
      </c>
      <c r="AG139" s="121">
        <v>2</v>
      </c>
      <c r="AH139" s="119">
        <v>0</v>
      </c>
      <c r="AI139" s="121">
        <v>0</v>
      </c>
      <c r="AJ139" s="119">
        <v>6</v>
      </c>
      <c r="AK139" s="121">
        <v>0</v>
      </c>
      <c r="AL139" s="151" t="s">
        <v>114</v>
      </c>
      <c r="AM139" s="74"/>
    </row>
    <row r="140" spans="1:39" ht="12.75" x14ac:dyDescent="0.2">
      <c r="A140" s="153"/>
      <c r="B140" s="153"/>
      <c r="C140" s="86" t="s">
        <v>121</v>
      </c>
      <c r="D140" s="119"/>
      <c r="E140" s="121"/>
      <c r="F140" s="119">
        <v>0</v>
      </c>
      <c r="G140" s="119">
        <v>0</v>
      </c>
      <c r="H140" s="119">
        <v>0</v>
      </c>
      <c r="I140" s="119">
        <v>0</v>
      </c>
      <c r="J140" s="119">
        <v>0</v>
      </c>
      <c r="K140" s="119">
        <v>0</v>
      </c>
      <c r="L140" s="119">
        <v>1</v>
      </c>
      <c r="M140" s="119">
        <v>0</v>
      </c>
      <c r="N140" s="119">
        <v>2</v>
      </c>
      <c r="O140" s="121">
        <v>0</v>
      </c>
      <c r="P140" s="119">
        <v>3</v>
      </c>
      <c r="Q140" s="121">
        <v>0</v>
      </c>
      <c r="R140" s="119">
        <v>4</v>
      </c>
      <c r="S140" s="121">
        <v>1</v>
      </c>
      <c r="T140" s="119">
        <v>3</v>
      </c>
      <c r="U140" s="121">
        <v>0</v>
      </c>
      <c r="V140" s="119">
        <v>1</v>
      </c>
      <c r="W140" s="119">
        <v>0</v>
      </c>
      <c r="X140" s="119">
        <v>2</v>
      </c>
      <c r="Y140" s="119">
        <v>0</v>
      </c>
      <c r="Z140" s="119">
        <v>2</v>
      </c>
      <c r="AA140" s="119">
        <v>1</v>
      </c>
      <c r="AB140" s="119">
        <v>0</v>
      </c>
      <c r="AC140" s="119">
        <v>0</v>
      </c>
      <c r="AD140" s="119">
        <v>12</v>
      </c>
      <c r="AE140" s="121">
        <v>2</v>
      </c>
      <c r="AF140" s="119">
        <v>15</v>
      </c>
      <c r="AG140" s="121">
        <v>2</v>
      </c>
      <c r="AH140" s="119"/>
      <c r="AI140" s="121"/>
      <c r="AJ140" s="119">
        <v>4</v>
      </c>
      <c r="AK140" s="121">
        <v>0</v>
      </c>
      <c r="AL140" s="152"/>
      <c r="AM140" s="74"/>
    </row>
    <row r="141" spans="1:39" ht="12.75" x14ac:dyDescent="0.2">
      <c r="A141" s="153"/>
      <c r="B141" s="153"/>
      <c r="C141" s="86" t="s">
        <v>108</v>
      </c>
      <c r="D141" s="119"/>
      <c r="E141" s="121"/>
      <c r="F141" s="155"/>
      <c r="G141" s="155"/>
      <c r="H141" s="155"/>
      <c r="I141" s="155"/>
      <c r="J141" s="155"/>
      <c r="K141" s="155"/>
      <c r="L141" s="155"/>
      <c r="M141" s="155"/>
      <c r="N141" s="155"/>
      <c r="O141" s="155"/>
      <c r="P141" s="155"/>
      <c r="Q141" s="155"/>
      <c r="R141" s="155"/>
      <c r="S141" s="155"/>
      <c r="T141" s="119">
        <v>0</v>
      </c>
      <c r="U141" s="121">
        <v>0</v>
      </c>
      <c r="V141" s="119">
        <v>1</v>
      </c>
      <c r="W141" s="121">
        <v>0</v>
      </c>
      <c r="X141" s="119">
        <v>1</v>
      </c>
      <c r="Y141" s="121">
        <v>0</v>
      </c>
      <c r="Z141" s="119">
        <v>3</v>
      </c>
      <c r="AA141" s="121">
        <v>0</v>
      </c>
      <c r="AB141" s="119">
        <v>0</v>
      </c>
      <c r="AC141" s="121">
        <v>0</v>
      </c>
      <c r="AD141" s="119">
        <v>5</v>
      </c>
      <c r="AE141" s="121">
        <v>0</v>
      </c>
      <c r="AF141" s="119">
        <v>5</v>
      </c>
      <c r="AG141" s="121">
        <v>0</v>
      </c>
      <c r="AH141" s="119"/>
      <c r="AI141" s="121"/>
      <c r="AJ141" s="119">
        <v>2</v>
      </c>
      <c r="AK141" s="121">
        <v>0</v>
      </c>
      <c r="AL141" s="152"/>
      <c r="AM141" s="74"/>
    </row>
    <row r="142" spans="1:39" ht="25.5" x14ac:dyDescent="0.2">
      <c r="A142" s="127"/>
      <c r="B142" s="83" t="s">
        <v>118</v>
      </c>
      <c r="C142" s="88" t="s">
        <v>39</v>
      </c>
      <c r="D142" s="124">
        <v>0</v>
      </c>
      <c r="E142" s="124">
        <v>0</v>
      </c>
      <c r="F142" s="124">
        <v>19</v>
      </c>
      <c r="G142" s="124">
        <v>5</v>
      </c>
      <c r="H142" s="124">
        <v>14</v>
      </c>
      <c r="I142" s="124">
        <v>6</v>
      </c>
      <c r="J142" s="124">
        <v>20</v>
      </c>
      <c r="K142" s="124">
        <v>6</v>
      </c>
      <c r="L142" s="124">
        <v>27</v>
      </c>
      <c r="M142" s="124">
        <v>12</v>
      </c>
      <c r="N142" s="124">
        <v>21</v>
      </c>
      <c r="O142" s="124">
        <v>5</v>
      </c>
      <c r="P142" s="124">
        <v>101</v>
      </c>
      <c r="Q142" s="124">
        <v>34</v>
      </c>
      <c r="R142" s="124">
        <v>27</v>
      </c>
      <c r="S142" s="124">
        <v>8</v>
      </c>
      <c r="T142" s="124">
        <v>19</v>
      </c>
      <c r="U142" s="124">
        <v>7</v>
      </c>
      <c r="V142" s="124">
        <v>17</v>
      </c>
      <c r="W142" s="124">
        <v>6</v>
      </c>
      <c r="X142" s="124">
        <v>30</v>
      </c>
      <c r="Y142" s="124">
        <v>8</v>
      </c>
      <c r="Z142" s="124">
        <v>47</v>
      </c>
      <c r="AA142" s="124">
        <v>13</v>
      </c>
      <c r="AB142" s="124">
        <v>42</v>
      </c>
      <c r="AC142" s="124">
        <v>15</v>
      </c>
      <c r="AD142" s="124">
        <v>182</v>
      </c>
      <c r="AE142" s="84">
        <v>57</v>
      </c>
      <c r="AF142" s="124">
        <v>283</v>
      </c>
      <c r="AG142" s="124">
        <v>91</v>
      </c>
      <c r="AH142" s="119">
        <v>0</v>
      </c>
      <c r="AI142" s="119">
        <v>0</v>
      </c>
      <c r="AJ142" s="119">
        <v>57</v>
      </c>
      <c r="AK142" s="119">
        <v>13</v>
      </c>
      <c r="AL142" s="119">
        <v>20</v>
      </c>
      <c r="AM142" s="74"/>
    </row>
    <row r="143" spans="1:39" ht="14.25" x14ac:dyDescent="0.2">
      <c r="A143" s="89" t="s">
        <v>101</v>
      </c>
      <c r="B143" s="128"/>
      <c r="C143" s="90"/>
      <c r="D143" s="90"/>
      <c r="E143" s="128"/>
      <c r="F143" s="90"/>
      <c r="G143" s="128"/>
      <c r="H143" s="90"/>
      <c r="I143" s="128"/>
      <c r="J143" s="117"/>
      <c r="K143" s="117"/>
      <c r="L143" s="90"/>
      <c r="M143" s="128"/>
      <c r="N143" s="90"/>
      <c r="O143" s="128"/>
      <c r="P143" s="117"/>
      <c r="Q143" s="117"/>
      <c r="R143" s="90"/>
      <c r="S143" s="128"/>
      <c r="T143" s="90"/>
      <c r="U143" s="128"/>
      <c r="V143" s="90"/>
      <c r="W143" s="128"/>
      <c r="X143" s="90"/>
      <c r="Y143" s="128"/>
      <c r="Z143" s="90"/>
      <c r="AA143" s="128"/>
      <c r="AB143" s="90"/>
      <c r="AC143" s="128"/>
      <c r="AD143" s="117"/>
      <c r="AE143" s="117"/>
      <c r="AF143" s="117"/>
      <c r="AG143" s="117"/>
      <c r="AH143" s="117"/>
      <c r="AI143" s="117"/>
      <c r="AJ143" s="90"/>
      <c r="AK143" s="117"/>
      <c r="AL143" s="91"/>
      <c r="AM143" s="74"/>
    </row>
    <row r="144" spans="1:39" ht="14.25" x14ac:dyDescent="0.2">
      <c r="A144" s="92" t="s">
        <v>113</v>
      </c>
      <c r="B144" s="128"/>
      <c r="C144" s="129"/>
      <c r="D144" s="129"/>
      <c r="E144" s="128"/>
      <c r="F144" s="129"/>
      <c r="G144" s="128"/>
      <c r="H144" s="129"/>
      <c r="I144" s="128"/>
      <c r="J144" s="129"/>
      <c r="K144" s="129"/>
      <c r="L144" s="129"/>
      <c r="M144" s="128"/>
      <c r="N144" s="129"/>
      <c r="O144" s="128"/>
      <c r="P144" s="129"/>
      <c r="Q144" s="129"/>
      <c r="R144" s="129"/>
      <c r="S144" s="128"/>
      <c r="T144" s="129"/>
      <c r="U144" s="128"/>
      <c r="V144" s="129"/>
      <c r="W144" s="128"/>
      <c r="X144" s="129"/>
      <c r="Y144" s="128"/>
      <c r="Z144" s="129"/>
      <c r="AA144" s="128"/>
      <c r="AB144" s="129"/>
      <c r="AC144" s="128"/>
      <c r="AD144" s="129"/>
      <c r="AE144" s="129"/>
      <c r="AF144" s="128"/>
      <c r="AG144" s="129"/>
      <c r="AH144" s="128"/>
      <c r="AI144" s="129"/>
      <c r="AJ144" s="129"/>
      <c r="AK144" s="129"/>
      <c r="AL144" s="112"/>
      <c r="AM144" s="74"/>
    </row>
    <row r="145" spans="1:39" ht="14.25" x14ac:dyDescent="0.2">
      <c r="A145" s="92" t="s">
        <v>115</v>
      </c>
      <c r="B145" s="128"/>
      <c r="C145" s="129"/>
      <c r="D145" s="129"/>
      <c r="E145" s="128"/>
      <c r="F145" s="129"/>
      <c r="G145" s="128"/>
      <c r="H145" s="129"/>
      <c r="I145" s="128"/>
      <c r="J145" s="129"/>
      <c r="K145" s="129"/>
      <c r="L145" s="129"/>
      <c r="M145" s="128"/>
      <c r="N145" s="129"/>
      <c r="O145" s="128"/>
      <c r="P145" s="129"/>
      <c r="Q145" s="129"/>
      <c r="R145" s="129"/>
      <c r="S145" s="128"/>
      <c r="T145" s="129"/>
      <c r="U145" s="128"/>
      <c r="V145" s="129"/>
      <c r="W145" s="128"/>
      <c r="X145" s="129"/>
      <c r="Y145" s="128"/>
      <c r="Z145" s="129"/>
      <c r="AA145" s="128"/>
      <c r="AB145" s="129"/>
      <c r="AC145" s="128"/>
      <c r="AD145" s="129"/>
      <c r="AE145" s="129"/>
      <c r="AF145" s="128"/>
      <c r="AG145" s="129"/>
      <c r="AH145" s="128"/>
      <c r="AI145" s="129"/>
      <c r="AJ145" s="129"/>
      <c r="AK145" s="129"/>
      <c r="AL145" s="112"/>
      <c r="AM145" s="74"/>
    </row>
    <row r="146" spans="1:39" s="5" customFormat="1" ht="52.5" x14ac:dyDescent="0.2">
      <c r="A146" s="120">
        <v>1</v>
      </c>
      <c r="B146" s="127" t="s">
        <v>117</v>
      </c>
      <c r="C146" s="126" t="s">
        <v>69</v>
      </c>
      <c r="D146" s="119">
        <v>0</v>
      </c>
      <c r="E146" s="69">
        <v>0</v>
      </c>
      <c r="F146" s="83">
        <v>3</v>
      </c>
      <c r="G146" s="69">
        <v>1</v>
      </c>
      <c r="H146" s="83">
        <v>4</v>
      </c>
      <c r="I146" s="120">
        <v>3</v>
      </c>
      <c r="J146" s="83">
        <v>5</v>
      </c>
      <c r="K146" s="120">
        <v>2</v>
      </c>
      <c r="L146" s="83">
        <v>8</v>
      </c>
      <c r="M146" s="121">
        <v>3</v>
      </c>
      <c r="N146" s="83">
        <v>10</v>
      </c>
      <c r="O146" s="121">
        <v>4</v>
      </c>
      <c r="P146" s="119">
        <f>F146+H146+J146+L146+N146</f>
        <v>30</v>
      </c>
      <c r="Q146" s="101">
        <f>G146+I146+K146+M146+O146</f>
        <v>13</v>
      </c>
      <c r="R146" s="118">
        <v>14</v>
      </c>
      <c r="S146" s="69">
        <v>5</v>
      </c>
      <c r="T146" s="119">
        <v>25</v>
      </c>
      <c r="U146" s="69">
        <v>6</v>
      </c>
      <c r="V146" s="119">
        <v>19</v>
      </c>
      <c r="W146" s="69">
        <v>10</v>
      </c>
      <c r="X146" s="119">
        <v>14</v>
      </c>
      <c r="Y146" s="69">
        <v>6</v>
      </c>
      <c r="Z146" s="119">
        <v>29</v>
      </c>
      <c r="AA146" s="69">
        <v>9</v>
      </c>
      <c r="AB146" s="119">
        <v>38</v>
      </c>
      <c r="AC146" s="69">
        <v>12</v>
      </c>
      <c r="AD146" s="119">
        <f>R146+T146+V146+X146+Z146+AB146</f>
        <v>139</v>
      </c>
      <c r="AE146" s="122">
        <f>S146+U146+W146+Y146+AA146+AC146</f>
        <v>48</v>
      </c>
      <c r="AF146" s="118">
        <f>P146+AD146</f>
        <v>169</v>
      </c>
      <c r="AG146" s="69">
        <f>Q146+AE146</f>
        <v>61</v>
      </c>
      <c r="AH146" s="119">
        <v>0</v>
      </c>
      <c r="AI146" s="69">
        <v>0</v>
      </c>
      <c r="AJ146" s="119">
        <v>42</v>
      </c>
      <c r="AK146" s="69">
        <v>11</v>
      </c>
      <c r="AL146" s="119">
        <v>12</v>
      </c>
    </row>
    <row r="147" spans="1:39" s="5" customFormat="1" ht="51" x14ac:dyDescent="0.2">
      <c r="A147" s="120">
        <v>2</v>
      </c>
      <c r="B147" s="127" t="s">
        <v>117</v>
      </c>
      <c r="C147" s="86" t="s">
        <v>107</v>
      </c>
      <c r="D147" s="83"/>
      <c r="E147" s="120"/>
      <c r="F147" s="83">
        <v>23</v>
      </c>
      <c r="G147" s="120">
        <v>5</v>
      </c>
      <c r="H147" s="83">
        <v>16</v>
      </c>
      <c r="I147" s="120">
        <v>3</v>
      </c>
      <c r="J147" s="83">
        <v>11</v>
      </c>
      <c r="K147" s="120">
        <v>5</v>
      </c>
      <c r="L147" s="83">
        <v>15</v>
      </c>
      <c r="M147" s="120">
        <v>4</v>
      </c>
      <c r="N147" s="83">
        <v>14</v>
      </c>
      <c r="O147" s="120">
        <v>7</v>
      </c>
      <c r="P147" s="83">
        <f>F147+H147+J147+L147+N147</f>
        <v>79</v>
      </c>
      <c r="Q147" s="102">
        <f>G147+I147+K147+M147+O147</f>
        <v>24</v>
      </c>
      <c r="R147" s="156"/>
      <c r="S147" s="152"/>
      <c r="T147" s="152"/>
      <c r="U147" s="152"/>
      <c r="V147" s="152"/>
      <c r="W147" s="152"/>
      <c r="X147" s="152"/>
      <c r="Y147" s="152"/>
      <c r="Z147" s="152"/>
      <c r="AA147" s="152"/>
      <c r="AB147" s="152"/>
      <c r="AC147" s="152"/>
      <c r="AD147" s="152"/>
      <c r="AE147" s="157"/>
      <c r="AF147" s="123">
        <f>P147</f>
        <v>79</v>
      </c>
      <c r="AG147" s="79">
        <f>Q147</f>
        <v>24</v>
      </c>
      <c r="AH147" s="119"/>
      <c r="AI147" s="69"/>
      <c r="AJ147" s="119">
        <v>13</v>
      </c>
      <c r="AK147" s="69">
        <v>2</v>
      </c>
      <c r="AL147" s="119">
        <v>4</v>
      </c>
      <c r="AM147" s="76"/>
    </row>
    <row r="148" spans="1:39" s="5" customFormat="1" ht="12.75" x14ac:dyDescent="0.2">
      <c r="A148" s="154">
        <v>3</v>
      </c>
      <c r="B148" s="127"/>
      <c r="C148" s="158" t="s">
        <v>124</v>
      </c>
      <c r="D148" s="83"/>
      <c r="E148" s="120"/>
      <c r="F148" s="146" t="s">
        <v>36</v>
      </c>
      <c r="G148" s="146"/>
      <c r="H148" s="146"/>
      <c r="I148" s="146"/>
      <c r="J148" s="146"/>
      <c r="K148" s="146"/>
      <c r="L148" s="146"/>
      <c r="M148" s="146"/>
      <c r="N148" s="146"/>
      <c r="O148" s="146"/>
      <c r="P148" s="146"/>
      <c r="Q148" s="146"/>
      <c r="R148" s="146"/>
      <c r="S148" s="146"/>
      <c r="T148" s="146"/>
      <c r="U148" s="146"/>
      <c r="V148" s="147" t="s">
        <v>37</v>
      </c>
      <c r="W148" s="147"/>
      <c r="X148" s="147"/>
      <c r="Y148" s="147"/>
      <c r="Z148" s="147"/>
      <c r="AA148" s="147"/>
      <c r="AB148" s="147"/>
      <c r="AC148" s="147"/>
      <c r="AD148" s="147"/>
      <c r="AE148" s="148"/>
      <c r="AF148" s="149"/>
      <c r="AG148" s="150"/>
      <c r="AH148" s="150"/>
      <c r="AI148" s="150"/>
      <c r="AJ148" s="150"/>
      <c r="AK148" s="150"/>
      <c r="AL148" s="150"/>
      <c r="AM148" s="76"/>
    </row>
    <row r="149" spans="1:39" s="5" customFormat="1" ht="12.75" x14ac:dyDescent="0.2">
      <c r="A149" s="154"/>
      <c r="B149" s="153" t="s">
        <v>117</v>
      </c>
      <c r="C149" s="158"/>
      <c r="D149" s="119">
        <v>0</v>
      </c>
      <c r="E149" s="69">
        <v>0</v>
      </c>
      <c r="F149" s="93">
        <v>0</v>
      </c>
      <c r="G149" s="93">
        <v>0</v>
      </c>
      <c r="H149" s="93">
        <v>0</v>
      </c>
      <c r="I149" s="93">
        <v>0</v>
      </c>
      <c r="J149" s="93">
        <v>0</v>
      </c>
      <c r="K149" s="93">
        <v>0</v>
      </c>
      <c r="L149" s="93">
        <v>1</v>
      </c>
      <c r="M149" s="94">
        <v>1</v>
      </c>
      <c r="N149" s="93">
        <v>1</v>
      </c>
      <c r="O149" s="94">
        <v>0</v>
      </c>
      <c r="P149" s="93">
        <f>F149+H149+L149+N149</f>
        <v>2</v>
      </c>
      <c r="Q149" s="103">
        <f>G149+I149+M149+O149</f>
        <v>1</v>
      </c>
      <c r="R149" s="118">
        <v>4</v>
      </c>
      <c r="S149" s="94">
        <v>1</v>
      </c>
      <c r="T149" s="93">
        <v>1</v>
      </c>
      <c r="U149" s="95">
        <v>1</v>
      </c>
      <c r="V149" s="119">
        <v>4</v>
      </c>
      <c r="W149" s="69">
        <v>0</v>
      </c>
      <c r="X149" s="119">
        <v>2</v>
      </c>
      <c r="Y149" s="69"/>
      <c r="Z149" s="119">
        <v>7</v>
      </c>
      <c r="AA149" s="69">
        <v>0</v>
      </c>
      <c r="AB149" s="119">
        <f>AB150</f>
        <v>0</v>
      </c>
      <c r="AC149" s="69">
        <f>AC150</f>
        <v>0</v>
      </c>
      <c r="AD149" s="119">
        <f>R149+T149+V149+X149+Z149+AB149</f>
        <v>18</v>
      </c>
      <c r="AE149" s="122">
        <f>S149+U149+W149+Y149+AA149+AC149</f>
        <v>2</v>
      </c>
      <c r="AF149" s="118">
        <v>20</v>
      </c>
      <c r="AG149" s="69">
        <v>3</v>
      </c>
      <c r="AH149" s="119">
        <v>0</v>
      </c>
      <c r="AI149" s="69">
        <v>0</v>
      </c>
      <c r="AJ149" s="119">
        <f>AJ150</f>
        <v>0</v>
      </c>
      <c r="AK149" s="69">
        <f>AK150</f>
        <v>0</v>
      </c>
      <c r="AL149" s="151" t="s">
        <v>122</v>
      </c>
      <c r="AM149" s="76"/>
    </row>
    <row r="150" spans="1:39" s="5" customFormat="1" ht="12.75" x14ac:dyDescent="0.2">
      <c r="A150" s="154"/>
      <c r="B150" s="153"/>
      <c r="C150" s="86" t="s">
        <v>108</v>
      </c>
      <c r="D150" s="119"/>
      <c r="E150" s="69"/>
      <c r="F150" s="143"/>
      <c r="G150" s="144"/>
      <c r="H150" s="144"/>
      <c r="I150" s="144"/>
      <c r="J150" s="144"/>
      <c r="K150" s="144"/>
      <c r="L150" s="144"/>
      <c r="M150" s="144"/>
      <c r="N150" s="144"/>
      <c r="O150" s="144"/>
      <c r="P150" s="144"/>
      <c r="Q150" s="144"/>
      <c r="R150" s="144"/>
      <c r="S150" s="144"/>
      <c r="T150" s="144"/>
      <c r="U150" s="145"/>
      <c r="V150" s="119">
        <v>2</v>
      </c>
      <c r="W150" s="69">
        <v>0</v>
      </c>
      <c r="X150" s="119">
        <v>2</v>
      </c>
      <c r="Y150" s="69">
        <v>0</v>
      </c>
      <c r="Z150" s="119">
        <v>1</v>
      </c>
      <c r="AA150" s="69">
        <v>0</v>
      </c>
      <c r="AB150" s="119">
        <v>0</v>
      </c>
      <c r="AC150" s="69">
        <v>0</v>
      </c>
      <c r="AD150" s="119">
        <f>R150+F150+V150+X150+Z150+AB150</f>
        <v>5</v>
      </c>
      <c r="AE150" s="122">
        <f>S150+U150+W150+Y150+AA150+AC150</f>
        <v>0</v>
      </c>
      <c r="AF150" s="118">
        <v>5</v>
      </c>
      <c r="AG150" s="69">
        <v>0</v>
      </c>
      <c r="AH150" s="119"/>
      <c r="AI150" s="69"/>
      <c r="AJ150" s="119">
        <v>0</v>
      </c>
      <c r="AK150" s="69">
        <v>0</v>
      </c>
      <c r="AL150" s="152"/>
      <c r="AM150" s="76"/>
    </row>
    <row r="151" spans="1:39" s="5" customFormat="1" ht="25.5" x14ac:dyDescent="0.2">
      <c r="A151" s="120"/>
      <c r="B151" s="83" t="s">
        <v>117</v>
      </c>
      <c r="C151" s="88" t="s">
        <v>39</v>
      </c>
      <c r="D151" s="124">
        <v>0</v>
      </c>
      <c r="E151" s="124">
        <v>0</v>
      </c>
      <c r="F151" s="96">
        <f t="shared" ref="F151:AK151" si="63">F146+F147+F149</f>
        <v>26</v>
      </c>
      <c r="G151" s="96">
        <f t="shared" si="63"/>
        <v>6</v>
      </c>
      <c r="H151" s="96">
        <f t="shared" si="63"/>
        <v>20</v>
      </c>
      <c r="I151" s="96">
        <f t="shared" si="63"/>
        <v>6</v>
      </c>
      <c r="J151" s="96">
        <f t="shared" si="63"/>
        <v>16</v>
      </c>
      <c r="K151" s="96">
        <f t="shared" si="63"/>
        <v>7</v>
      </c>
      <c r="L151" s="96">
        <f t="shared" si="63"/>
        <v>24</v>
      </c>
      <c r="M151" s="96">
        <f t="shared" si="63"/>
        <v>8</v>
      </c>
      <c r="N151" s="96">
        <f t="shared" si="63"/>
        <v>25</v>
      </c>
      <c r="O151" s="96">
        <f t="shared" si="63"/>
        <v>11</v>
      </c>
      <c r="P151" s="96">
        <f t="shared" si="63"/>
        <v>111</v>
      </c>
      <c r="Q151" s="104">
        <f t="shared" si="63"/>
        <v>38</v>
      </c>
      <c r="R151" s="123">
        <f t="shared" si="63"/>
        <v>18</v>
      </c>
      <c r="S151" s="96">
        <f t="shared" si="63"/>
        <v>6</v>
      </c>
      <c r="T151" s="96">
        <f t="shared" si="63"/>
        <v>26</v>
      </c>
      <c r="U151" s="96">
        <f t="shared" si="63"/>
        <v>7</v>
      </c>
      <c r="V151" s="124">
        <f t="shared" si="63"/>
        <v>23</v>
      </c>
      <c r="W151" s="124">
        <f t="shared" si="63"/>
        <v>10</v>
      </c>
      <c r="X151" s="124">
        <f t="shared" si="63"/>
        <v>16</v>
      </c>
      <c r="Y151" s="124">
        <f t="shared" si="63"/>
        <v>6</v>
      </c>
      <c r="Z151" s="124">
        <f t="shared" si="63"/>
        <v>36</v>
      </c>
      <c r="AA151" s="124">
        <f t="shared" si="63"/>
        <v>9</v>
      </c>
      <c r="AB151" s="124">
        <f t="shared" si="63"/>
        <v>38</v>
      </c>
      <c r="AC151" s="124">
        <f t="shared" si="63"/>
        <v>12</v>
      </c>
      <c r="AD151" s="124">
        <f t="shared" si="63"/>
        <v>157</v>
      </c>
      <c r="AE151" s="105">
        <f t="shared" si="63"/>
        <v>50</v>
      </c>
      <c r="AF151" s="123">
        <f t="shared" si="63"/>
        <v>268</v>
      </c>
      <c r="AG151" s="124">
        <f t="shared" si="63"/>
        <v>88</v>
      </c>
      <c r="AH151" s="119">
        <f t="shared" si="63"/>
        <v>0</v>
      </c>
      <c r="AI151" s="119">
        <f t="shared" si="63"/>
        <v>0</v>
      </c>
      <c r="AJ151" s="119">
        <f t="shared" si="63"/>
        <v>55</v>
      </c>
      <c r="AK151" s="119">
        <f t="shared" si="63"/>
        <v>13</v>
      </c>
      <c r="AL151" s="119">
        <v>17</v>
      </c>
      <c r="AM151" s="76"/>
    </row>
    <row r="152" spans="1:39" ht="14.25" x14ac:dyDescent="0.2">
      <c r="A152" s="68" t="s">
        <v>101</v>
      </c>
      <c r="B152" s="73"/>
      <c r="C152" s="71"/>
      <c r="D152" s="71"/>
      <c r="E152" s="73"/>
      <c r="F152" s="71"/>
      <c r="G152" s="73"/>
      <c r="H152" s="71"/>
      <c r="I152" s="73"/>
      <c r="L152" s="71"/>
      <c r="M152" s="73"/>
      <c r="N152" s="71"/>
      <c r="O152" s="73"/>
      <c r="R152" s="71"/>
      <c r="S152" s="73"/>
      <c r="T152" s="71"/>
      <c r="U152" s="73"/>
      <c r="V152" s="71"/>
      <c r="W152" s="73"/>
      <c r="X152" s="71"/>
      <c r="Y152" s="73"/>
      <c r="Z152" s="71"/>
      <c r="AA152" s="73"/>
      <c r="AB152" s="71"/>
      <c r="AC152" s="73"/>
      <c r="AJ152" s="71"/>
      <c r="AL152" s="74"/>
      <c r="AM152" s="74"/>
    </row>
    <row r="153" spans="1:39" ht="14.25" x14ac:dyDescent="0.2">
      <c r="A153" s="82" t="s">
        <v>123</v>
      </c>
    </row>
    <row r="154" spans="1:39" ht="52.5" x14ac:dyDescent="0.2">
      <c r="A154" s="120">
        <v>1</v>
      </c>
      <c r="B154" s="127" t="s">
        <v>125</v>
      </c>
      <c r="C154" s="126" t="s">
        <v>69</v>
      </c>
      <c r="D154" s="119">
        <v>0</v>
      </c>
      <c r="E154" s="69">
        <v>0</v>
      </c>
      <c r="F154" s="83">
        <v>0</v>
      </c>
      <c r="G154" s="69">
        <v>0</v>
      </c>
      <c r="H154" s="83">
        <v>3</v>
      </c>
      <c r="I154" s="120">
        <v>0</v>
      </c>
      <c r="J154" s="83">
        <v>6</v>
      </c>
      <c r="K154" s="120">
        <v>3</v>
      </c>
      <c r="L154" s="83">
        <v>6</v>
      </c>
      <c r="M154" s="121">
        <v>3</v>
      </c>
      <c r="N154" s="83">
        <v>9</v>
      </c>
      <c r="O154" s="121">
        <v>3</v>
      </c>
      <c r="P154" s="119">
        <f>F154+H154+J154+L154+N154</f>
        <v>24</v>
      </c>
      <c r="Q154" s="101">
        <f>G154+I154+K154+M154+O154</f>
        <v>9</v>
      </c>
      <c r="R154" s="118">
        <v>21</v>
      </c>
      <c r="S154" s="69">
        <v>12</v>
      </c>
      <c r="T154" s="119">
        <v>18</v>
      </c>
      <c r="U154" s="69">
        <v>6</v>
      </c>
      <c r="V154" s="119">
        <v>24</v>
      </c>
      <c r="W154" s="69">
        <v>6</v>
      </c>
      <c r="X154" s="119">
        <v>21</v>
      </c>
      <c r="Y154" s="69">
        <v>12</v>
      </c>
      <c r="Z154" s="119">
        <v>18</v>
      </c>
      <c r="AA154" s="69">
        <v>7</v>
      </c>
      <c r="AB154" s="119">
        <v>30</v>
      </c>
      <c r="AC154" s="69">
        <v>8</v>
      </c>
      <c r="AD154" s="119">
        <f>R154+T154+V154+X154+Z154+AB154</f>
        <v>132</v>
      </c>
      <c r="AE154" s="122">
        <f>S154+U154+W154+Y154+AA154+AC154</f>
        <v>51</v>
      </c>
      <c r="AF154" s="118">
        <f>P154+AD154</f>
        <v>156</v>
      </c>
      <c r="AG154" s="69">
        <f>Q154+AE154</f>
        <v>60</v>
      </c>
      <c r="AH154" s="119">
        <v>0</v>
      </c>
      <c r="AI154" s="69">
        <v>0</v>
      </c>
      <c r="AJ154" s="119">
        <v>36</v>
      </c>
      <c r="AK154" s="69">
        <v>11</v>
      </c>
      <c r="AL154" s="119">
        <v>13</v>
      </c>
    </row>
    <row r="155" spans="1:39" ht="51" x14ac:dyDescent="0.2">
      <c r="A155" s="120">
        <v>2</v>
      </c>
      <c r="B155" s="127" t="s">
        <v>125</v>
      </c>
      <c r="C155" s="86" t="s">
        <v>107</v>
      </c>
      <c r="D155" s="83"/>
      <c r="E155" s="120"/>
      <c r="F155" s="83">
        <v>33</v>
      </c>
      <c r="G155" s="120">
        <v>9</v>
      </c>
      <c r="H155" s="83">
        <v>15</v>
      </c>
      <c r="I155" s="120">
        <v>3</v>
      </c>
      <c r="J155" s="83">
        <v>15</v>
      </c>
      <c r="K155" s="120">
        <v>3</v>
      </c>
      <c r="L155" s="83">
        <v>9</v>
      </c>
      <c r="M155" s="120">
        <v>3</v>
      </c>
      <c r="N155" s="83">
        <v>15</v>
      </c>
      <c r="O155" s="120">
        <v>3</v>
      </c>
      <c r="P155" s="83">
        <f>F155+H155+J155+L155+N155</f>
        <v>87</v>
      </c>
      <c r="Q155" s="102">
        <v>24</v>
      </c>
      <c r="R155" s="156"/>
      <c r="S155" s="152"/>
      <c r="T155" s="152"/>
      <c r="U155" s="152"/>
      <c r="V155" s="152"/>
      <c r="W155" s="152"/>
      <c r="X155" s="152"/>
      <c r="Y155" s="152"/>
      <c r="Z155" s="152"/>
      <c r="AA155" s="152"/>
      <c r="AB155" s="152"/>
      <c r="AC155" s="152"/>
      <c r="AD155" s="152"/>
      <c r="AE155" s="157"/>
      <c r="AF155" s="123">
        <f>P155</f>
        <v>87</v>
      </c>
      <c r="AG155" s="79">
        <f>Q155</f>
        <v>24</v>
      </c>
      <c r="AH155" s="119"/>
      <c r="AI155" s="69"/>
      <c r="AJ155" s="119">
        <v>18</v>
      </c>
      <c r="AK155" s="69">
        <v>6</v>
      </c>
      <c r="AL155" s="119">
        <v>6</v>
      </c>
    </row>
    <row r="156" spans="1:39" ht="12.75" x14ac:dyDescent="0.2">
      <c r="A156" s="154">
        <v>3</v>
      </c>
      <c r="B156" s="140" t="s">
        <v>125</v>
      </c>
      <c r="C156" s="158" t="s">
        <v>124</v>
      </c>
      <c r="D156" s="83"/>
      <c r="E156" s="120"/>
      <c r="F156" s="146" t="s">
        <v>36</v>
      </c>
      <c r="G156" s="146"/>
      <c r="H156" s="146"/>
      <c r="I156" s="146"/>
      <c r="J156" s="146"/>
      <c r="K156" s="146"/>
      <c r="L156" s="146"/>
      <c r="M156" s="146"/>
      <c r="N156" s="146"/>
      <c r="O156" s="146"/>
      <c r="P156" s="146"/>
      <c r="Q156" s="146"/>
      <c r="R156" s="146"/>
      <c r="S156" s="146"/>
      <c r="T156" s="146"/>
      <c r="U156" s="146"/>
      <c r="V156" s="147" t="s">
        <v>37</v>
      </c>
      <c r="W156" s="147"/>
      <c r="X156" s="147"/>
      <c r="Y156" s="147"/>
      <c r="Z156" s="147"/>
      <c r="AA156" s="147"/>
      <c r="AB156" s="147"/>
      <c r="AC156" s="147"/>
      <c r="AD156" s="147"/>
      <c r="AE156" s="148"/>
      <c r="AF156" s="149"/>
      <c r="AG156" s="150"/>
      <c r="AH156" s="150"/>
      <c r="AI156" s="150"/>
      <c r="AJ156" s="150"/>
      <c r="AK156" s="150"/>
      <c r="AL156" s="150"/>
    </row>
    <row r="157" spans="1:39" ht="14.25" customHeight="1" x14ac:dyDescent="0.2">
      <c r="A157" s="154"/>
      <c r="B157" s="141"/>
      <c r="C157" s="158"/>
      <c r="D157" s="119">
        <v>0</v>
      </c>
      <c r="E157" s="69">
        <v>0</v>
      </c>
      <c r="F157" s="93"/>
      <c r="G157" s="93"/>
      <c r="H157" s="93"/>
      <c r="I157" s="93"/>
      <c r="J157" s="93"/>
      <c r="K157" s="93"/>
      <c r="L157" s="93">
        <v>0</v>
      </c>
      <c r="M157" s="94">
        <v>0</v>
      </c>
      <c r="N157" s="93">
        <v>3</v>
      </c>
      <c r="O157" s="94">
        <v>0</v>
      </c>
      <c r="P157" s="93">
        <v>3</v>
      </c>
      <c r="Q157" s="103">
        <f>G157+I157+M157+O157</f>
        <v>0</v>
      </c>
      <c r="R157" s="118">
        <v>3</v>
      </c>
      <c r="S157" s="94">
        <v>0</v>
      </c>
      <c r="T157" s="93">
        <v>6</v>
      </c>
      <c r="U157" s="95">
        <v>0</v>
      </c>
      <c r="V157" s="119">
        <v>3</v>
      </c>
      <c r="W157" s="69">
        <v>2</v>
      </c>
      <c r="X157" s="119">
        <v>3</v>
      </c>
      <c r="Y157" s="69">
        <v>0</v>
      </c>
      <c r="Z157" s="119">
        <v>3</v>
      </c>
      <c r="AA157" s="69">
        <v>0</v>
      </c>
      <c r="AB157" s="119">
        <v>0</v>
      </c>
      <c r="AC157" s="69">
        <f>AC158</f>
        <v>0</v>
      </c>
      <c r="AD157" s="119">
        <f>R157+T157+V157+X157+Z157+AB157</f>
        <v>18</v>
      </c>
      <c r="AE157" s="122">
        <v>3</v>
      </c>
      <c r="AF157" s="118">
        <f>P157+AD157</f>
        <v>21</v>
      </c>
      <c r="AG157" s="69">
        <f>Q157+AE157</f>
        <v>3</v>
      </c>
      <c r="AH157" s="119">
        <v>0</v>
      </c>
      <c r="AI157" s="69">
        <v>0</v>
      </c>
      <c r="AJ157" s="119">
        <v>9</v>
      </c>
      <c r="AK157" s="69">
        <v>0</v>
      </c>
      <c r="AL157" s="151" t="s">
        <v>122</v>
      </c>
    </row>
    <row r="158" spans="1:39" ht="12.75" x14ac:dyDescent="0.2">
      <c r="A158" s="154"/>
      <c r="B158" s="142"/>
      <c r="C158" s="86" t="s">
        <v>108</v>
      </c>
      <c r="D158" s="119"/>
      <c r="E158" s="69"/>
      <c r="F158" s="143"/>
      <c r="G158" s="144"/>
      <c r="H158" s="144"/>
      <c r="I158" s="144"/>
      <c r="J158" s="144"/>
      <c r="K158" s="144"/>
      <c r="L158" s="144"/>
      <c r="M158" s="144"/>
      <c r="N158" s="144"/>
      <c r="O158" s="144"/>
      <c r="P158" s="144"/>
      <c r="Q158" s="144"/>
      <c r="R158" s="144"/>
      <c r="S158" s="144"/>
      <c r="T158" s="144"/>
      <c r="U158" s="145"/>
      <c r="V158" s="119">
        <v>0</v>
      </c>
      <c r="W158" s="69">
        <v>0</v>
      </c>
      <c r="X158" s="119">
        <v>3</v>
      </c>
      <c r="Y158" s="69">
        <v>1</v>
      </c>
      <c r="Z158" s="119">
        <v>3</v>
      </c>
      <c r="AA158" s="69">
        <v>0</v>
      </c>
      <c r="AB158" s="119">
        <v>0</v>
      </c>
      <c r="AC158" s="69">
        <v>0</v>
      </c>
      <c r="AD158" s="119">
        <f>R158+F158+V158+X158+Z158+AB158</f>
        <v>6</v>
      </c>
      <c r="AE158" s="122">
        <f>S158+U158+W158+Y158+AA158+AC158</f>
        <v>1</v>
      </c>
      <c r="AF158" s="118">
        <v>6</v>
      </c>
      <c r="AG158" s="69">
        <v>1</v>
      </c>
      <c r="AH158" s="119"/>
      <c r="AI158" s="69"/>
      <c r="AJ158" s="119">
        <v>0</v>
      </c>
      <c r="AK158" s="69">
        <v>0</v>
      </c>
      <c r="AL158" s="152"/>
    </row>
    <row r="159" spans="1:39" ht="25.5" x14ac:dyDescent="0.2">
      <c r="A159" s="120"/>
      <c r="B159" s="83" t="s">
        <v>125</v>
      </c>
      <c r="C159" s="88" t="s">
        <v>39</v>
      </c>
      <c r="D159" s="124">
        <v>0</v>
      </c>
      <c r="E159" s="124">
        <v>0</v>
      </c>
      <c r="F159" s="96">
        <f t="shared" ref="F159:AI159" si="64">F154+F155+F157</f>
        <v>33</v>
      </c>
      <c r="G159" s="96">
        <f t="shared" si="64"/>
        <v>9</v>
      </c>
      <c r="H159" s="96">
        <f t="shared" si="64"/>
        <v>18</v>
      </c>
      <c r="I159" s="96">
        <f t="shared" si="64"/>
        <v>3</v>
      </c>
      <c r="J159" s="96">
        <f t="shared" si="64"/>
        <v>21</v>
      </c>
      <c r="K159" s="96">
        <f t="shared" si="64"/>
        <v>6</v>
      </c>
      <c r="L159" s="96">
        <f t="shared" si="64"/>
        <v>15</v>
      </c>
      <c r="M159" s="96">
        <f t="shared" si="64"/>
        <v>6</v>
      </c>
      <c r="N159" s="96">
        <f t="shared" si="64"/>
        <v>27</v>
      </c>
      <c r="O159" s="96">
        <f t="shared" si="64"/>
        <v>6</v>
      </c>
      <c r="P159" s="96">
        <f t="shared" si="64"/>
        <v>114</v>
      </c>
      <c r="Q159" s="104">
        <f t="shared" si="64"/>
        <v>33</v>
      </c>
      <c r="R159" s="123">
        <f t="shared" si="64"/>
        <v>24</v>
      </c>
      <c r="S159" s="96">
        <f t="shared" si="64"/>
        <v>12</v>
      </c>
      <c r="T159" s="96">
        <f t="shared" si="64"/>
        <v>24</v>
      </c>
      <c r="U159" s="96">
        <f t="shared" si="64"/>
        <v>6</v>
      </c>
      <c r="V159" s="124">
        <f t="shared" si="64"/>
        <v>27</v>
      </c>
      <c r="W159" s="124">
        <v>9</v>
      </c>
      <c r="X159" s="124">
        <f t="shared" si="64"/>
        <v>24</v>
      </c>
      <c r="Y159" s="124">
        <f t="shared" si="64"/>
        <v>12</v>
      </c>
      <c r="Z159" s="124">
        <f t="shared" si="64"/>
        <v>21</v>
      </c>
      <c r="AA159" s="124">
        <v>6</v>
      </c>
      <c r="AB159" s="124">
        <f t="shared" si="64"/>
        <v>30</v>
      </c>
      <c r="AC159" s="124">
        <v>9</v>
      </c>
      <c r="AD159" s="124">
        <f t="shared" si="64"/>
        <v>150</v>
      </c>
      <c r="AE159" s="105">
        <f t="shared" si="64"/>
        <v>54</v>
      </c>
      <c r="AF159" s="123">
        <f t="shared" si="64"/>
        <v>264</v>
      </c>
      <c r="AG159" s="124">
        <f t="shared" si="64"/>
        <v>87</v>
      </c>
      <c r="AH159" s="119">
        <f t="shared" si="64"/>
        <v>0</v>
      </c>
      <c r="AI159" s="119">
        <f t="shared" si="64"/>
        <v>0</v>
      </c>
      <c r="AJ159" s="119">
        <v>63</v>
      </c>
      <c r="AK159" s="119">
        <v>18</v>
      </c>
      <c r="AL159" s="119">
        <f>AL154+AL155</f>
        <v>19</v>
      </c>
    </row>
    <row r="160" spans="1:39" ht="12.75" x14ac:dyDescent="0.2">
      <c r="A160" s="72" t="s">
        <v>126</v>
      </c>
    </row>
  </sheetData>
  <mergeCells count="109">
    <mergeCell ref="T8:U9"/>
    <mergeCell ref="V8:W9"/>
    <mergeCell ref="R155:AE155"/>
    <mergeCell ref="A156:A158"/>
    <mergeCell ref="C156:C157"/>
    <mergeCell ref="F156:U156"/>
    <mergeCell ref="V156:AE156"/>
    <mergeCell ref="AF156:AL156"/>
    <mergeCell ref="AL157:AL158"/>
    <mergeCell ref="F158:U158"/>
    <mergeCell ref="A17:A19"/>
    <mergeCell ref="B17:B19"/>
    <mergeCell ref="A14:A16"/>
    <mergeCell ref="B14:B16"/>
    <mergeCell ref="AL71:AL73"/>
    <mergeCell ref="AL59:AL61"/>
    <mergeCell ref="B67:B76"/>
    <mergeCell ref="A59:A61"/>
    <mergeCell ref="C7:C10"/>
    <mergeCell ref="B7:B10"/>
    <mergeCell ref="D8:E8"/>
    <mergeCell ref="F8:K8"/>
    <mergeCell ref="F9:G9"/>
    <mergeCell ref="H9:I9"/>
    <mergeCell ref="J9:K9"/>
    <mergeCell ref="A56:A58"/>
    <mergeCell ref="AL56:AL58"/>
    <mergeCell ref="A7:A10"/>
    <mergeCell ref="AL7:AL10"/>
    <mergeCell ref="AF7:AK7"/>
    <mergeCell ref="AD8:AE9"/>
    <mergeCell ref="AF8:AG9"/>
    <mergeCell ref="AJ8:AK9"/>
    <mergeCell ref="X8:Y9"/>
    <mergeCell ref="A67:A76"/>
    <mergeCell ref="AL68:AL70"/>
    <mergeCell ref="AL74:AL76"/>
    <mergeCell ref="A44:A46"/>
    <mergeCell ref="AL44:AL46"/>
    <mergeCell ref="A47:A49"/>
    <mergeCell ref="AL47:AL49"/>
    <mergeCell ref="A29:A31"/>
    <mergeCell ref="A32:A34"/>
    <mergeCell ref="AL32:AL34"/>
    <mergeCell ref="AL29:AL31"/>
    <mergeCell ref="A148:A150"/>
    <mergeCell ref="AL115:AL117"/>
    <mergeCell ref="AL97:AL99"/>
    <mergeCell ref="R109:AE109"/>
    <mergeCell ref="AL83:AL85"/>
    <mergeCell ref="AL86:AL88"/>
    <mergeCell ref="AL89:AL91"/>
    <mergeCell ref="AL100:AL102"/>
    <mergeCell ref="AL103:AL105"/>
    <mergeCell ref="AL106:AL108"/>
    <mergeCell ref="F122:S122"/>
    <mergeCell ref="V121:AC121"/>
    <mergeCell ref="R118:AE118"/>
    <mergeCell ref="A82:A91"/>
    <mergeCell ref="B82:B91"/>
    <mergeCell ref="A97:A108"/>
    <mergeCell ref="B97:B108"/>
    <mergeCell ref="A115:A117"/>
    <mergeCell ref="B115:B117"/>
    <mergeCell ref="F115:Q117"/>
    <mergeCell ref="F119:U119"/>
    <mergeCell ref="A120:A122"/>
    <mergeCell ref="R92:AC92"/>
    <mergeCell ref="F100:Q102"/>
    <mergeCell ref="A126:A128"/>
    <mergeCell ref="B126:B128"/>
    <mergeCell ref="F126:Q128"/>
    <mergeCell ref="AL126:AL128"/>
    <mergeCell ref="R129:AE129"/>
    <mergeCell ref="R147:AE147"/>
    <mergeCell ref="F130:W130"/>
    <mergeCell ref="A131:A133"/>
    <mergeCell ref="V132:AC132"/>
    <mergeCell ref="F133:S133"/>
    <mergeCell ref="R137:AE137"/>
    <mergeCell ref="A139:A141"/>
    <mergeCell ref="F141:S141"/>
    <mergeCell ref="B139:B141"/>
    <mergeCell ref="F138:Y138"/>
    <mergeCell ref="AL139:AL141"/>
    <mergeCell ref="D7:E7"/>
    <mergeCell ref="AH8:AI9"/>
    <mergeCell ref="B156:B158"/>
    <mergeCell ref="F150:U150"/>
    <mergeCell ref="F148:U148"/>
    <mergeCell ref="V148:AE148"/>
    <mergeCell ref="AF148:AL148"/>
    <mergeCell ref="AL149:AL150"/>
    <mergeCell ref="B149:B150"/>
    <mergeCell ref="C148:C149"/>
    <mergeCell ref="F103:Q105"/>
    <mergeCell ref="F106:Q108"/>
    <mergeCell ref="R103:Y105"/>
    <mergeCell ref="R7:AE7"/>
    <mergeCell ref="F7:Q7"/>
    <mergeCell ref="R77:AC77"/>
    <mergeCell ref="F97:Q99"/>
    <mergeCell ref="R106:Y108"/>
    <mergeCell ref="P8:Q9"/>
    <mergeCell ref="Z8:AA9"/>
    <mergeCell ref="AB8:AC9"/>
    <mergeCell ref="L8:M9"/>
    <mergeCell ref="N8:O9"/>
    <mergeCell ref="R8:S9"/>
  </mergeCells>
  <phoneticPr fontId="0" type="noConversion"/>
  <pageMargins left="0.43307086614173229" right="0.19685039370078741" top="0.62992125984251968" bottom="0.19685039370078741" header="0.43307086614173229" footer="0.78740157480314965"/>
  <pageSetup paperSize="9" scale="82" fitToHeight="0" orientation="landscape" horizontalDpi="1200" verticalDpi="1200" r:id="rId1"/>
  <headerFooter alignWithMargins="0">
    <oddHeader>&amp;C&amp;"Arial,Fett"&amp;12 &amp;R&amp;12Amt&amp;"Arial,Fett" für Schule und Weiterbildung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CH244"/>
  <sheetViews>
    <sheetView topLeftCell="A3" workbookViewId="0">
      <pane xSplit="2" ySplit="7" topLeftCell="BJ10" activePane="bottomRight" state="frozen"/>
      <selection activeCell="A3" sqref="A3"/>
      <selection pane="topRight" activeCell="C3" sqref="C3"/>
      <selection pane="bottomLeft" activeCell="A10" sqref="A10"/>
      <selection pane="bottomRight" activeCell="CB17" sqref="CB17"/>
    </sheetView>
  </sheetViews>
  <sheetFormatPr baseColWidth="10" defaultRowHeight="12.75" x14ac:dyDescent="0.2"/>
  <cols>
    <col min="1" max="1" width="3.7109375" style="4" customWidth="1"/>
    <col min="2" max="2" width="27.85546875" style="5" customWidth="1"/>
    <col min="3" max="3" width="6.7109375" style="4" hidden="1" customWidth="1"/>
    <col min="4" max="4" width="6.5703125" style="4" hidden="1" customWidth="1"/>
    <col min="5" max="5" width="5.5703125" style="4" hidden="1" customWidth="1"/>
    <col min="6" max="6" width="6.5703125" style="4" hidden="1" customWidth="1"/>
    <col min="7" max="7" width="5.5703125" style="4" hidden="1" customWidth="1"/>
    <col min="8" max="8" width="6.5703125" style="4" hidden="1" customWidth="1"/>
    <col min="9" max="9" width="5.5703125" style="4" hidden="1" customWidth="1"/>
    <col min="10" max="10" width="6.7109375" style="4" customWidth="1"/>
    <col min="11" max="11" width="6.5703125" style="4" customWidth="1"/>
    <col min="12" max="12" width="5.5703125" style="4" bestFit="1" customWidth="1"/>
    <col min="13" max="13" width="6.5703125" style="4" customWidth="1"/>
    <col min="14" max="14" width="5.5703125" style="4" bestFit="1" customWidth="1"/>
    <col min="15" max="15" width="6.5703125" style="4" customWidth="1"/>
    <col min="16" max="16" width="5.28515625" style="4" customWidth="1"/>
    <col min="17" max="17" width="7.140625" style="4" hidden="1" customWidth="1"/>
    <col min="18" max="18" width="6.5703125" style="4" hidden="1" customWidth="1"/>
    <col min="19" max="19" width="5.5703125" style="4" hidden="1" customWidth="1"/>
    <col min="20" max="20" width="6.5703125" style="4" hidden="1" customWidth="1"/>
    <col min="21" max="21" width="4.5703125" style="4" hidden="1" customWidth="1"/>
    <col min="22" max="22" width="6.5703125" style="4" hidden="1" customWidth="1"/>
    <col min="23" max="23" width="5.5703125" style="4" hidden="1" customWidth="1"/>
    <col min="24" max="24" width="6.7109375" style="4" hidden="1" customWidth="1"/>
    <col min="25" max="25" width="6.5703125" style="4" hidden="1" customWidth="1"/>
    <col min="26" max="26" width="5.5703125" style="4" hidden="1" customWidth="1"/>
    <col min="27" max="27" width="6.5703125" style="4" hidden="1" customWidth="1"/>
    <col min="28" max="28" width="4.5703125" style="4" hidden="1" customWidth="1"/>
    <col min="29" max="29" width="6.5703125" style="4" hidden="1" customWidth="1"/>
    <col min="30" max="30" width="5.5703125" style="4" hidden="1" customWidth="1"/>
    <col min="31" max="31" width="6.7109375" style="4" customWidth="1"/>
    <col min="32" max="32" width="6.5703125" style="4" customWidth="1"/>
    <col min="33" max="33" width="5.5703125" style="4" bestFit="1" customWidth="1"/>
    <col min="34" max="34" width="6.5703125" style="4" customWidth="1"/>
    <col min="35" max="35" width="4.5703125" style="4" bestFit="1" customWidth="1"/>
    <col min="36" max="36" width="6.5703125" style="4" customWidth="1"/>
    <col min="37" max="37" width="5.5703125" style="4" bestFit="1" customWidth="1"/>
    <col min="38" max="38" width="6.7109375" style="4" customWidth="1"/>
    <col min="39" max="39" width="6.5703125" style="4" customWidth="1"/>
    <col min="40" max="40" width="5.5703125" style="4" bestFit="1" customWidth="1"/>
    <col min="41" max="41" width="6.5703125" style="4" customWidth="1"/>
    <col min="42" max="42" width="4.5703125" style="4" bestFit="1" customWidth="1"/>
    <col min="43" max="43" width="6.5703125" style="4" customWidth="1"/>
    <col min="44" max="44" width="5.5703125" style="4" bestFit="1" customWidth="1"/>
    <col min="45" max="45" width="6.7109375" style="4" customWidth="1"/>
    <col min="46" max="46" width="6.42578125" style="4" customWidth="1"/>
    <col min="47" max="47" width="5.5703125" style="4" bestFit="1" customWidth="1"/>
    <col min="48" max="48" width="6.5703125" style="4" customWidth="1"/>
    <col min="49" max="49" width="4.5703125" style="4" bestFit="1" customWidth="1"/>
    <col min="50" max="50" width="6.5703125" style="4" customWidth="1"/>
    <col min="51" max="51" width="5.5703125" style="4" bestFit="1" customWidth="1"/>
    <col min="52" max="52" width="6.7109375" style="4" customWidth="1"/>
    <col min="53" max="53" width="6.42578125" style="4" customWidth="1"/>
    <col min="54" max="54" width="5.5703125" style="4" bestFit="1" customWidth="1"/>
    <col min="55" max="55" width="6.5703125" style="4" customWidth="1"/>
    <col min="56" max="56" width="4.5703125" style="4" bestFit="1" customWidth="1"/>
    <col min="57" max="57" width="6.5703125" style="4" customWidth="1"/>
    <col min="58" max="58" width="5.5703125" style="4" bestFit="1" customWidth="1"/>
    <col min="59" max="59" width="6.7109375" style="4" customWidth="1"/>
    <col min="60" max="60" width="6.42578125" style="4" customWidth="1"/>
    <col min="61" max="65" width="6.5703125" style="4" customWidth="1"/>
    <col min="66" max="66" width="6.7109375" style="4" customWidth="1"/>
    <col min="67" max="72" width="6.5703125" style="4" customWidth="1"/>
    <col min="73" max="80" width="6.7109375" style="6" customWidth="1"/>
    <col min="81" max="81" width="7.28515625" style="6" customWidth="1"/>
    <col min="82" max="82" width="7.5703125" style="6" customWidth="1"/>
    <col min="83" max="83" width="7.7109375" style="6" customWidth="1"/>
    <col min="84" max="86" width="6.7109375" style="6" customWidth="1"/>
    <col min="87" max="16384" width="11.42578125" style="6"/>
  </cols>
  <sheetData>
    <row r="1" spans="1:86" s="2" customFormat="1" x14ac:dyDescent="0.2">
      <c r="A1" s="2" t="s">
        <v>28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</row>
    <row r="2" spans="1:86" s="2" customFormat="1" x14ac:dyDescent="0.2">
      <c r="A2" s="2" t="s">
        <v>42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</row>
    <row r="4" spans="1:86" ht="13.5" thickBot="1" x14ac:dyDescent="0.25"/>
    <row r="5" spans="1:86" s="7" customFormat="1" ht="15" customHeight="1" x14ac:dyDescent="0.2">
      <c r="A5" s="192" t="s">
        <v>12</v>
      </c>
      <c r="B5" s="195" t="s">
        <v>13</v>
      </c>
      <c r="C5" s="198" t="s">
        <v>29</v>
      </c>
      <c r="D5" s="199"/>
      <c r="E5" s="199"/>
      <c r="F5" s="199"/>
      <c r="G5" s="199"/>
      <c r="H5" s="199"/>
      <c r="I5" s="200"/>
      <c r="J5" s="177" t="s">
        <v>31</v>
      </c>
      <c r="K5" s="178"/>
      <c r="L5" s="178"/>
      <c r="M5" s="178"/>
      <c r="N5" s="178"/>
      <c r="O5" s="178"/>
      <c r="P5" s="179"/>
      <c r="Q5" s="177" t="s">
        <v>4</v>
      </c>
      <c r="R5" s="178"/>
      <c r="S5" s="178"/>
      <c r="T5" s="178"/>
      <c r="U5" s="178"/>
      <c r="V5" s="178"/>
      <c r="W5" s="179"/>
      <c r="X5" s="177" t="s">
        <v>5</v>
      </c>
      <c r="Y5" s="178"/>
      <c r="Z5" s="178"/>
      <c r="AA5" s="178"/>
      <c r="AB5" s="178"/>
      <c r="AC5" s="178"/>
      <c r="AD5" s="179"/>
      <c r="AE5" s="177" t="s">
        <v>6</v>
      </c>
      <c r="AF5" s="178"/>
      <c r="AG5" s="178"/>
      <c r="AH5" s="178"/>
      <c r="AI5" s="178"/>
      <c r="AJ5" s="178"/>
      <c r="AK5" s="179"/>
      <c r="AL5" s="177" t="s">
        <v>7</v>
      </c>
      <c r="AM5" s="178"/>
      <c r="AN5" s="178"/>
      <c r="AO5" s="178"/>
      <c r="AP5" s="178"/>
      <c r="AQ5" s="178"/>
      <c r="AR5" s="179"/>
      <c r="AS5" s="177" t="s">
        <v>9</v>
      </c>
      <c r="AT5" s="178"/>
      <c r="AU5" s="178"/>
      <c r="AV5" s="178"/>
      <c r="AW5" s="178"/>
      <c r="AX5" s="178"/>
      <c r="AY5" s="179"/>
      <c r="AZ5" s="177" t="s">
        <v>26</v>
      </c>
      <c r="BA5" s="178"/>
      <c r="BB5" s="178"/>
      <c r="BC5" s="178"/>
      <c r="BD5" s="178"/>
      <c r="BE5" s="178"/>
      <c r="BF5" s="179"/>
      <c r="BG5" s="177" t="s">
        <v>30</v>
      </c>
      <c r="BH5" s="178"/>
      <c r="BI5" s="178"/>
      <c r="BJ5" s="178"/>
      <c r="BK5" s="178"/>
      <c r="BL5" s="178"/>
      <c r="BM5" s="179"/>
      <c r="BN5" s="177" t="s">
        <v>47</v>
      </c>
      <c r="BO5" s="178"/>
      <c r="BP5" s="178"/>
      <c r="BQ5" s="178"/>
      <c r="BR5" s="178"/>
      <c r="BS5" s="178"/>
      <c r="BT5" s="179"/>
      <c r="BU5" s="177" t="s">
        <v>49</v>
      </c>
      <c r="BV5" s="178"/>
      <c r="BW5" s="178"/>
      <c r="BX5" s="178"/>
      <c r="BY5" s="178"/>
      <c r="BZ5" s="178"/>
      <c r="CA5" s="179"/>
      <c r="CB5" s="177" t="s">
        <v>53</v>
      </c>
      <c r="CC5" s="178"/>
      <c r="CD5" s="178"/>
      <c r="CE5" s="178"/>
      <c r="CF5" s="178"/>
      <c r="CG5" s="178"/>
      <c r="CH5" s="179"/>
    </row>
    <row r="6" spans="1:86" s="7" customFormat="1" ht="15" customHeight="1" x14ac:dyDescent="0.2">
      <c r="A6" s="193"/>
      <c r="B6" s="196"/>
      <c r="C6" s="180" t="s">
        <v>14</v>
      </c>
      <c r="D6" s="183" t="s">
        <v>41</v>
      </c>
      <c r="E6" s="184"/>
      <c r="F6" s="184"/>
      <c r="G6" s="184"/>
      <c r="H6" s="184"/>
      <c r="I6" s="185"/>
      <c r="J6" s="180" t="s">
        <v>14</v>
      </c>
      <c r="K6" s="183" t="s">
        <v>41</v>
      </c>
      <c r="L6" s="184"/>
      <c r="M6" s="184"/>
      <c r="N6" s="184"/>
      <c r="O6" s="184"/>
      <c r="P6" s="185"/>
      <c r="Q6" s="180" t="s">
        <v>14</v>
      </c>
      <c r="R6" s="183" t="s">
        <v>41</v>
      </c>
      <c r="S6" s="184"/>
      <c r="T6" s="184"/>
      <c r="U6" s="184"/>
      <c r="V6" s="184"/>
      <c r="W6" s="185"/>
      <c r="X6" s="180" t="s">
        <v>14</v>
      </c>
      <c r="Y6" s="183" t="s">
        <v>41</v>
      </c>
      <c r="Z6" s="184"/>
      <c r="AA6" s="184"/>
      <c r="AB6" s="184"/>
      <c r="AC6" s="184"/>
      <c r="AD6" s="185"/>
      <c r="AE6" s="180" t="s">
        <v>14</v>
      </c>
      <c r="AF6" s="183" t="s">
        <v>41</v>
      </c>
      <c r="AG6" s="184"/>
      <c r="AH6" s="184"/>
      <c r="AI6" s="184"/>
      <c r="AJ6" s="184"/>
      <c r="AK6" s="185"/>
      <c r="AL6" s="180" t="s">
        <v>14</v>
      </c>
      <c r="AM6" s="183" t="s">
        <v>41</v>
      </c>
      <c r="AN6" s="184"/>
      <c r="AO6" s="184"/>
      <c r="AP6" s="184"/>
      <c r="AQ6" s="184"/>
      <c r="AR6" s="185"/>
      <c r="AS6" s="180" t="s">
        <v>14</v>
      </c>
      <c r="AT6" s="183" t="s">
        <v>41</v>
      </c>
      <c r="AU6" s="184"/>
      <c r="AV6" s="184"/>
      <c r="AW6" s="184"/>
      <c r="AX6" s="184"/>
      <c r="AY6" s="185"/>
      <c r="AZ6" s="180" t="s">
        <v>14</v>
      </c>
      <c r="BA6" s="183" t="s">
        <v>41</v>
      </c>
      <c r="BB6" s="184"/>
      <c r="BC6" s="184"/>
      <c r="BD6" s="184"/>
      <c r="BE6" s="184"/>
      <c r="BF6" s="185"/>
      <c r="BG6" s="180" t="s">
        <v>14</v>
      </c>
      <c r="BH6" s="183" t="s">
        <v>41</v>
      </c>
      <c r="BI6" s="184"/>
      <c r="BJ6" s="184"/>
      <c r="BK6" s="184"/>
      <c r="BL6" s="184"/>
      <c r="BM6" s="185"/>
      <c r="BN6" s="180" t="s">
        <v>14</v>
      </c>
      <c r="BO6" s="183" t="s">
        <v>41</v>
      </c>
      <c r="BP6" s="184"/>
      <c r="BQ6" s="184"/>
      <c r="BR6" s="184"/>
      <c r="BS6" s="184"/>
      <c r="BT6" s="185"/>
      <c r="BU6" s="180" t="s">
        <v>14</v>
      </c>
      <c r="BV6" s="183" t="s">
        <v>41</v>
      </c>
      <c r="BW6" s="184"/>
      <c r="BX6" s="184"/>
      <c r="BY6" s="184"/>
      <c r="BZ6" s="184"/>
      <c r="CA6" s="185"/>
      <c r="CB6" s="180" t="s">
        <v>14</v>
      </c>
      <c r="CC6" s="183" t="s">
        <v>41</v>
      </c>
      <c r="CD6" s="184"/>
      <c r="CE6" s="184"/>
      <c r="CF6" s="184"/>
      <c r="CG6" s="184"/>
      <c r="CH6" s="185"/>
    </row>
    <row r="7" spans="1:86" s="10" customFormat="1" ht="38.25" customHeight="1" x14ac:dyDescent="0.2">
      <c r="A7" s="193"/>
      <c r="B7" s="196"/>
      <c r="C7" s="181"/>
      <c r="D7" s="186" t="s">
        <v>40</v>
      </c>
      <c r="E7" s="187"/>
      <c r="F7" s="188" t="s">
        <v>34</v>
      </c>
      <c r="G7" s="189"/>
      <c r="H7" s="188" t="s">
        <v>35</v>
      </c>
      <c r="I7" s="189"/>
      <c r="J7" s="181"/>
      <c r="K7" s="186" t="s">
        <v>40</v>
      </c>
      <c r="L7" s="187"/>
      <c r="M7" s="188" t="s">
        <v>34</v>
      </c>
      <c r="N7" s="189"/>
      <c r="O7" s="188" t="s">
        <v>35</v>
      </c>
      <c r="P7" s="189"/>
      <c r="Q7" s="181"/>
      <c r="R7" s="186" t="s">
        <v>40</v>
      </c>
      <c r="S7" s="187"/>
      <c r="T7" s="188" t="s">
        <v>34</v>
      </c>
      <c r="U7" s="189"/>
      <c r="V7" s="188" t="s">
        <v>35</v>
      </c>
      <c r="W7" s="189"/>
      <c r="X7" s="181"/>
      <c r="Y7" s="186" t="s">
        <v>40</v>
      </c>
      <c r="Z7" s="187"/>
      <c r="AA7" s="188" t="s">
        <v>34</v>
      </c>
      <c r="AB7" s="189"/>
      <c r="AC7" s="188" t="s">
        <v>35</v>
      </c>
      <c r="AD7" s="189"/>
      <c r="AE7" s="181"/>
      <c r="AF7" s="186" t="s">
        <v>40</v>
      </c>
      <c r="AG7" s="187"/>
      <c r="AH7" s="188" t="s">
        <v>34</v>
      </c>
      <c r="AI7" s="189"/>
      <c r="AJ7" s="188" t="s">
        <v>35</v>
      </c>
      <c r="AK7" s="189"/>
      <c r="AL7" s="181"/>
      <c r="AM7" s="186" t="s">
        <v>40</v>
      </c>
      <c r="AN7" s="187"/>
      <c r="AO7" s="188" t="s">
        <v>34</v>
      </c>
      <c r="AP7" s="189"/>
      <c r="AQ7" s="188" t="s">
        <v>35</v>
      </c>
      <c r="AR7" s="189"/>
      <c r="AS7" s="181"/>
      <c r="AT7" s="186" t="s">
        <v>40</v>
      </c>
      <c r="AU7" s="187"/>
      <c r="AV7" s="188" t="s">
        <v>34</v>
      </c>
      <c r="AW7" s="189"/>
      <c r="AX7" s="188" t="s">
        <v>35</v>
      </c>
      <c r="AY7" s="189"/>
      <c r="AZ7" s="181"/>
      <c r="BA7" s="186" t="s">
        <v>40</v>
      </c>
      <c r="BB7" s="187"/>
      <c r="BC7" s="188" t="s">
        <v>34</v>
      </c>
      <c r="BD7" s="189"/>
      <c r="BE7" s="188" t="s">
        <v>35</v>
      </c>
      <c r="BF7" s="189"/>
      <c r="BG7" s="181"/>
      <c r="BH7" s="186" t="s">
        <v>40</v>
      </c>
      <c r="BI7" s="187"/>
      <c r="BJ7" s="188" t="s">
        <v>34</v>
      </c>
      <c r="BK7" s="189"/>
      <c r="BL7" s="190" t="s">
        <v>35</v>
      </c>
      <c r="BM7" s="191"/>
      <c r="BN7" s="181"/>
      <c r="BO7" s="186" t="s">
        <v>40</v>
      </c>
      <c r="BP7" s="187"/>
      <c r="BQ7" s="188" t="s">
        <v>34</v>
      </c>
      <c r="BR7" s="189"/>
      <c r="BS7" s="190" t="s">
        <v>35</v>
      </c>
      <c r="BT7" s="191"/>
      <c r="BU7" s="181"/>
      <c r="BV7" s="186" t="s">
        <v>40</v>
      </c>
      <c r="BW7" s="187"/>
      <c r="BX7" s="188" t="s">
        <v>34</v>
      </c>
      <c r="BY7" s="189"/>
      <c r="BZ7" s="190" t="s">
        <v>35</v>
      </c>
      <c r="CA7" s="191"/>
      <c r="CB7" s="181"/>
      <c r="CC7" s="186" t="s">
        <v>40</v>
      </c>
      <c r="CD7" s="187"/>
      <c r="CE7" s="188" t="s">
        <v>34</v>
      </c>
      <c r="CF7" s="189"/>
      <c r="CG7" s="190" t="s">
        <v>35</v>
      </c>
      <c r="CH7" s="191"/>
    </row>
    <row r="8" spans="1:86" s="10" customFormat="1" ht="29.25" customHeight="1" thickBot="1" x14ac:dyDescent="0.25">
      <c r="A8" s="194"/>
      <c r="B8" s="197"/>
      <c r="C8" s="182"/>
      <c r="D8" s="58" t="s">
        <v>22</v>
      </c>
      <c r="E8" s="59" t="s">
        <v>23</v>
      </c>
      <c r="F8" s="58" t="s">
        <v>22</v>
      </c>
      <c r="G8" s="60" t="s">
        <v>23</v>
      </c>
      <c r="H8" s="58" t="s">
        <v>22</v>
      </c>
      <c r="I8" s="61" t="s">
        <v>23</v>
      </c>
      <c r="J8" s="182"/>
      <c r="K8" s="58" t="s">
        <v>22</v>
      </c>
      <c r="L8" s="59" t="s">
        <v>23</v>
      </c>
      <c r="M8" s="58" t="s">
        <v>22</v>
      </c>
      <c r="N8" s="60" t="s">
        <v>23</v>
      </c>
      <c r="O8" s="58" t="s">
        <v>22</v>
      </c>
      <c r="P8" s="61" t="s">
        <v>23</v>
      </c>
      <c r="Q8" s="182"/>
      <c r="R8" s="58" t="s">
        <v>22</v>
      </c>
      <c r="S8" s="59" t="s">
        <v>23</v>
      </c>
      <c r="T8" s="58" t="s">
        <v>22</v>
      </c>
      <c r="U8" s="60" t="s">
        <v>23</v>
      </c>
      <c r="V8" s="58" t="s">
        <v>22</v>
      </c>
      <c r="W8" s="61" t="s">
        <v>23</v>
      </c>
      <c r="X8" s="182"/>
      <c r="Y8" s="58" t="s">
        <v>22</v>
      </c>
      <c r="Z8" s="59" t="s">
        <v>23</v>
      </c>
      <c r="AA8" s="58" t="s">
        <v>22</v>
      </c>
      <c r="AB8" s="60" t="s">
        <v>23</v>
      </c>
      <c r="AC8" s="58" t="s">
        <v>22</v>
      </c>
      <c r="AD8" s="61" t="s">
        <v>23</v>
      </c>
      <c r="AE8" s="182"/>
      <c r="AF8" s="58" t="s">
        <v>22</v>
      </c>
      <c r="AG8" s="59" t="s">
        <v>23</v>
      </c>
      <c r="AH8" s="58" t="s">
        <v>22</v>
      </c>
      <c r="AI8" s="60" t="s">
        <v>23</v>
      </c>
      <c r="AJ8" s="58" t="s">
        <v>22</v>
      </c>
      <c r="AK8" s="61" t="s">
        <v>23</v>
      </c>
      <c r="AL8" s="182"/>
      <c r="AM8" s="58" t="s">
        <v>22</v>
      </c>
      <c r="AN8" s="59" t="s">
        <v>23</v>
      </c>
      <c r="AO8" s="58" t="s">
        <v>22</v>
      </c>
      <c r="AP8" s="60" t="s">
        <v>23</v>
      </c>
      <c r="AQ8" s="58" t="s">
        <v>22</v>
      </c>
      <c r="AR8" s="61" t="s">
        <v>23</v>
      </c>
      <c r="AS8" s="182"/>
      <c r="AT8" s="58" t="s">
        <v>22</v>
      </c>
      <c r="AU8" s="59" t="s">
        <v>23</v>
      </c>
      <c r="AV8" s="58" t="s">
        <v>22</v>
      </c>
      <c r="AW8" s="60" t="s">
        <v>23</v>
      </c>
      <c r="AX8" s="58" t="s">
        <v>22</v>
      </c>
      <c r="AY8" s="61" t="s">
        <v>23</v>
      </c>
      <c r="AZ8" s="182"/>
      <c r="BA8" s="58" t="s">
        <v>22</v>
      </c>
      <c r="BB8" s="59" t="s">
        <v>23</v>
      </c>
      <c r="BC8" s="58" t="s">
        <v>22</v>
      </c>
      <c r="BD8" s="60" t="s">
        <v>23</v>
      </c>
      <c r="BE8" s="58" t="s">
        <v>22</v>
      </c>
      <c r="BF8" s="61" t="s">
        <v>23</v>
      </c>
      <c r="BG8" s="182"/>
      <c r="BH8" s="58" t="s">
        <v>22</v>
      </c>
      <c r="BI8" s="59" t="s">
        <v>23</v>
      </c>
      <c r="BJ8" s="58" t="s">
        <v>22</v>
      </c>
      <c r="BK8" s="60" t="s">
        <v>23</v>
      </c>
      <c r="BL8" s="58" t="s">
        <v>22</v>
      </c>
      <c r="BM8" s="61" t="s">
        <v>23</v>
      </c>
      <c r="BN8" s="182"/>
      <c r="BO8" s="58" t="s">
        <v>22</v>
      </c>
      <c r="BP8" s="59" t="s">
        <v>23</v>
      </c>
      <c r="BQ8" s="58" t="s">
        <v>22</v>
      </c>
      <c r="BR8" s="60" t="s">
        <v>23</v>
      </c>
      <c r="BS8" s="58" t="s">
        <v>22</v>
      </c>
      <c r="BT8" s="61" t="s">
        <v>23</v>
      </c>
      <c r="BU8" s="182"/>
      <c r="BV8" s="58" t="s">
        <v>22</v>
      </c>
      <c r="BW8" s="59" t="s">
        <v>23</v>
      </c>
      <c r="BX8" s="58" t="s">
        <v>22</v>
      </c>
      <c r="BY8" s="60" t="s">
        <v>23</v>
      </c>
      <c r="BZ8" s="58" t="s">
        <v>22</v>
      </c>
      <c r="CA8" s="61" t="s">
        <v>23</v>
      </c>
      <c r="CB8" s="182"/>
      <c r="CC8" s="58" t="s">
        <v>22</v>
      </c>
      <c r="CD8" s="59" t="s">
        <v>23</v>
      </c>
      <c r="CE8" s="58" t="s">
        <v>22</v>
      </c>
      <c r="CF8" s="60" t="s">
        <v>23</v>
      </c>
      <c r="CG8" s="58" t="s">
        <v>22</v>
      </c>
      <c r="CH8" s="61" t="s">
        <v>23</v>
      </c>
    </row>
    <row r="9" spans="1:86" s="19" customFormat="1" ht="15" customHeight="1" thickBot="1" x14ac:dyDescent="0.25">
      <c r="A9" s="12">
        <v>1</v>
      </c>
      <c r="B9" s="13">
        <v>2</v>
      </c>
      <c r="C9" s="14">
        <v>3</v>
      </c>
      <c r="D9" s="15">
        <v>4</v>
      </c>
      <c r="E9" s="15">
        <v>5</v>
      </c>
      <c r="F9" s="15">
        <v>4</v>
      </c>
      <c r="G9" s="15">
        <v>5</v>
      </c>
      <c r="H9" s="16">
        <v>6</v>
      </c>
      <c r="I9" s="17">
        <v>7</v>
      </c>
      <c r="J9" s="14">
        <v>3</v>
      </c>
      <c r="K9" s="15">
        <v>4</v>
      </c>
      <c r="L9" s="15">
        <v>5</v>
      </c>
      <c r="M9" s="15">
        <v>6</v>
      </c>
      <c r="N9" s="15">
        <v>7</v>
      </c>
      <c r="O9" s="16">
        <v>8</v>
      </c>
      <c r="P9" s="17">
        <v>9</v>
      </c>
      <c r="Q9" s="14">
        <v>8</v>
      </c>
      <c r="R9" s="15">
        <v>4</v>
      </c>
      <c r="S9" s="15">
        <v>5</v>
      </c>
      <c r="T9" s="15">
        <v>9</v>
      </c>
      <c r="U9" s="15">
        <v>10</v>
      </c>
      <c r="V9" s="16">
        <v>11</v>
      </c>
      <c r="W9" s="17">
        <v>12</v>
      </c>
      <c r="X9" s="14">
        <v>8</v>
      </c>
      <c r="Y9" s="15">
        <v>4</v>
      </c>
      <c r="Z9" s="15">
        <v>5</v>
      </c>
      <c r="AA9" s="15">
        <v>9</v>
      </c>
      <c r="AB9" s="15">
        <v>10</v>
      </c>
      <c r="AC9" s="16">
        <v>11</v>
      </c>
      <c r="AD9" s="17">
        <v>12</v>
      </c>
      <c r="AE9" s="14">
        <v>10</v>
      </c>
      <c r="AF9" s="15">
        <v>11</v>
      </c>
      <c r="AG9" s="15">
        <v>12</v>
      </c>
      <c r="AH9" s="15">
        <v>13</v>
      </c>
      <c r="AI9" s="15">
        <v>14</v>
      </c>
      <c r="AJ9" s="16">
        <v>15</v>
      </c>
      <c r="AK9" s="17">
        <v>16</v>
      </c>
      <c r="AL9" s="14">
        <v>17</v>
      </c>
      <c r="AM9" s="15">
        <v>18</v>
      </c>
      <c r="AN9" s="15">
        <v>19</v>
      </c>
      <c r="AO9" s="15">
        <v>20</v>
      </c>
      <c r="AP9" s="15">
        <v>21</v>
      </c>
      <c r="AQ9" s="16">
        <v>22</v>
      </c>
      <c r="AR9" s="17">
        <v>23</v>
      </c>
      <c r="AS9" s="14">
        <v>24</v>
      </c>
      <c r="AT9" s="15">
        <v>25</v>
      </c>
      <c r="AU9" s="15">
        <v>26</v>
      </c>
      <c r="AV9" s="15">
        <v>27</v>
      </c>
      <c r="AW9" s="15">
        <v>28</v>
      </c>
      <c r="AX9" s="16">
        <v>29</v>
      </c>
      <c r="AY9" s="17">
        <v>30</v>
      </c>
      <c r="AZ9" s="14">
        <v>31</v>
      </c>
      <c r="BA9" s="15">
        <v>32</v>
      </c>
      <c r="BB9" s="15">
        <v>33</v>
      </c>
      <c r="BC9" s="15">
        <v>34</v>
      </c>
      <c r="BD9" s="15">
        <v>35</v>
      </c>
      <c r="BE9" s="16">
        <v>36</v>
      </c>
      <c r="BF9" s="18">
        <v>37</v>
      </c>
      <c r="BG9" s="14">
        <v>38</v>
      </c>
      <c r="BH9" s="15">
        <v>39</v>
      </c>
      <c r="BI9" s="15">
        <v>40</v>
      </c>
      <c r="BJ9" s="15">
        <v>41</v>
      </c>
      <c r="BK9" s="15">
        <v>42</v>
      </c>
      <c r="BL9" s="16">
        <v>43</v>
      </c>
      <c r="BM9" s="18">
        <v>44</v>
      </c>
      <c r="BN9" s="14">
        <v>45</v>
      </c>
      <c r="BO9" s="15">
        <v>46</v>
      </c>
      <c r="BP9" s="15">
        <v>47</v>
      </c>
      <c r="BQ9" s="15">
        <v>48</v>
      </c>
      <c r="BR9" s="15">
        <v>49</v>
      </c>
      <c r="BS9" s="16">
        <v>50</v>
      </c>
      <c r="BT9" s="18">
        <v>51</v>
      </c>
      <c r="BU9" s="14">
        <v>45</v>
      </c>
      <c r="BV9" s="15">
        <v>46</v>
      </c>
      <c r="BW9" s="15">
        <v>47</v>
      </c>
      <c r="BX9" s="15">
        <v>48</v>
      </c>
      <c r="BY9" s="15">
        <v>49</v>
      </c>
      <c r="BZ9" s="16">
        <v>50</v>
      </c>
      <c r="CA9" s="18">
        <v>51</v>
      </c>
      <c r="CB9" s="14">
        <v>45</v>
      </c>
      <c r="CC9" s="15">
        <v>46</v>
      </c>
      <c r="CD9" s="15">
        <v>47</v>
      </c>
      <c r="CE9" s="15">
        <v>48</v>
      </c>
      <c r="CF9" s="15">
        <v>49</v>
      </c>
      <c r="CG9" s="16">
        <v>50</v>
      </c>
      <c r="CH9" s="18">
        <v>51</v>
      </c>
    </row>
    <row r="10" spans="1:86" s="10" customFormat="1" ht="45.75" customHeight="1" x14ac:dyDescent="0.2">
      <c r="A10" s="8">
        <v>1</v>
      </c>
      <c r="B10" s="20" t="s">
        <v>50</v>
      </c>
      <c r="C10" s="9">
        <v>162</v>
      </c>
      <c r="D10" s="11">
        <f t="shared" ref="D10:D15" si="0">C10-F10-H10</f>
        <v>142</v>
      </c>
      <c r="E10" s="21">
        <f>D10*100/C10</f>
        <v>87.654320987654316</v>
      </c>
      <c r="F10" s="11">
        <v>9</v>
      </c>
      <c r="G10" s="21">
        <f>F10*100/C10</f>
        <v>5.5555555555555554</v>
      </c>
      <c r="H10" s="11">
        <v>11</v>
      </c>
      <c r="I10" s="43">
        <f>H10*100/C10</f>
        <v>6.7901234567901234</v>
      </c>
      <c r="J10" s="9">
        <v>175</v>
      </c>
      <c r="K10" s="11">
        <f t="shared" ref="K10:K15" si="1">J10-M10-O10</f>
        <v>152</v>
      </c>
      <c r="L10" s="21">
        <f>K10*100/J10</f>
        <v>86.857142857142861</v>
      </c>
      <c r="M10" s="11">
        <v>8</v>
      </c>
      <c r="N10" s="21">
        <f>M10*100/J10</f>
        <v>4.5714285714285712</v>
      </c>
      <c r="O10" s="11">
        <v>15</v>
      </c>
      <c r="P10" s="43">
        <f>O10*100/J10</f>
        <v>8.5714285714285712</v>
      </c>
      <c r="Q10" s="9">
        <v>225</v>
      </c>
      <c r="R10" s="11">
        <f t="shared" ref="R10:R15" si="2">Q10-T10-V10</f>
        <v>193</v>
      </c>
      <c r="S10" s="21">
        <f>R10*100/Q10</f>
        <v>85.777777777777771</v>
      </c>
      <c r="T10" s="11">
        <v>3</v>
      </c>
      <c r="U10" s="21">
        <f>T10*100/Q10</f>
        <v>1.3333333333333333</v>
      </c>
      <c r="V10" s="11">
        <v>29</v>
      </c>
      <c r="W10" s="43">
        <f>V10*100/Q10</f>
        <v>12.888888888888889</v>
      </c>
      <c r="X10" s="9">
        <v>225</v>
      </c>
      <c r="Y10" s="11">
        <f t="shared" ref="Y10:Y15" si="3">X10-AA10-AC10</f>
        <v>190</v>
      </c>
      <c r="Z10" s="21">
        <f>Y10*100/X10</f>
        <v>84.444444444444443</v>
      </c>
      <c r="AA10" s="11">
        <v>4</v>
      </c>
      <c r="AB10" s="21">
        <v>1.7777777777777777</v>
      </c>
      <c r="AC10" s="11">
        <v>31</v>
      </c>
      <c r="AD10" s="43">
        <v>13.777777777777779</v>
      </c>
      <c r="AE10" s="9">
        <v>224</v>
      </c>
      <c r="AF10" s="11">
        <f t="shared" ref="AF10:AF15" si="4">AE10-AH10-AJ10</f>
        <v>184</v>
      </c>
      <c r="AG10" s="21">
        <f>AF10*100/AE10</f>
        <v>82.142857142857139</v>
      </c>
      <c r="AH10" s="11">
        <v>5</v>
      </c>
      <c r="AI10" s="21">
        <v>2.2321428571428572</v>
      </c>
      <c r="AJ10" s="11">
        <v>35</v>
      </c>
      <c r="AK10" s="22">
        <v>15.625</v>
      </c>
      <c r="AL10" s="9">
        <v>232</v>
      </c>
      <c r="AM10" s="11">
        <f t="shared" ref="AM10:AM15" si="5">AL10-AO10-AQ10</f>
        <v>187</v>
      </c>
      <c r="AN10" s="21">
        <f>AM10*100/AL10</f>
        <v>80.603448275862064</v>
      </c>
      <c r="AO10" s="11">
        <v>9</v>
      </c>
      <c r="AP10" s="21">
        <f>AO10*100/AL10</f>
        <v>3.8793103448275863</v>
      </c>
      <c r="AQ10" s="11">
        <v>36</v>
      </c>
      <c r="AR10" s="22">
        <f>AQ10*100/AL10</f>
        <v>15.517241379310345</v>
      </c>
      <c r="AS10" s="9">
        <v>227</v>
      </c>
      <c r="AT10" s="11">
        <f t="shared" ref="AT10:AT15" si="6">AS10-AV10-AX10</f>
        <v>178</v>
      </c>
      <c r="AU10" s="21">
        <f>AT10*100/AS10</f>
        <v>78.414096916299556</v>
      </c>
      <c r="AV10" s="11">
        <v>6</v>
      </c>
      <c r="AW10" s="21">
        <f>AV10*100/AS10</f>
        <v>2.643171806167401</v>
      </c>
      <c r="AX10" s="11">
        <v>43</v>
      </c>
      <c r="AY10" s="43">
        <f>AX10*100/AS10</f>
        <v>18.942731277533039</v>
      </c>
      <c r="AZ10" s="9">
        <v>227</v>
      </c>
      <c r="BA10" s="11">
        <f t="shared" ref="BA10:BA15" si="7">AZ10-BC10-BE10</f>
        <v>173</v>
      </c>
      <c r="BB10" s="21">
        <f>BA10*100/AZ10</f>
        <v>76.211453744493397</v>
      </c>
      <c r="BC10" s="11">
        <v>6</v>
      </c>
      <c r="BD10" s="21">
        <f>BC10*100/AZ10</f>
        <v>2.643171806167401</v>
      </c>
      <c r="BE10" s="11">
        <v>48</v>
      </c>
      <c r="BF10" s="44">
        <f>BE10*100/AZ10</f>
        <v>21.145374449339208</v>
      </c>
      <c r="BG10" s="9">
        <v>220</v>
      </c>
      <c r="BH10" s="11">
        <f t="shared" ref="BH10:BH15" si="8">BG10-BJ10-BL10</f>
        <v>163</v>
      </c>
      <c r="BI10" s="21">
        <f>BH10*100/BG10</f>
        <v>74.090909090909093</v>
      </c>
      <c r="BJ10" s="11">
        <v>5</v>
      </c>
      <c r="BK10" s="21">
        <f>BJ10*100/BG10</f>
        <v>2.2727272727272729</v>
      </c>
      <c r="BL10" s="11">
        <v>52</v>
      </c>
      <c r="BM10" s="44">
        <f>BL10*100/BG10</f>
        <v>23.636363636363637</v>
      </c>
      <c r="BN10" s="9">
        <v>217</v>
      </c>
      <c r="BO10" s="11">
        <f t="shared" ref="BO10:BO15" si="9">BN10-BQ10-BS10</f>
        <v>153</v>
      </c>
      <c r="BP10" s="21">
        <f>BO10*100/BN10</f>
        <v>70.506912442396313</v>
      </c>
      <c r="BQ10" s="11">
        <v>2</v>
      </c>
      <c r="BR10" s="21">
        <f>BQ10*100/BN10</f>
        <v>0.92165898617511521</v>
      </c>
      <c r="BS10" s="11">
        <v>62</v>
      </c>
      <c r="BT10" s="44">
        <f>BS10*100/BN10</f>
        <v>28.571428571428573</v>
      </c>
      <c r="BU10" s="9">
        <v>209</v>
      </c>
      <c r="BV10" s="11">
        <f t="shared" ref="BV10:BV15" si="10">BU10-BX10-BZ10</f>
        <v>157</v>
      </c>
      <c r="BW10" s="21">
        <f>BV10*100/BU10</f>
        <v>75.119617224880386</v>
      </c>
      <c r="BX10" s="11">
        <v>0</v>
      </c>
      <c r="BY10" s="21">
        <f>BX10*100/BU10</f>
        <v>0</v>
      </c>
      <c r="BZ10" s="11">
        <v>52</v>
      </c>
      <c r="CA10" s="44">
        <f>BZ10*100/BU10</f>
        <v>24.880382775119617</v>
      </c>
      <c r="CB10" s="9">
        <v>204</v>
      </c>
      <c r="CC10" s="11">
        <f t="shared" ref="CC10:CC15" si="11">CB10-CE10-CG10</f>
        <v>157</v>
      </c>
      <c r="CD10" s="21">
        <f>CC10*100/CB10</f>
        <v>76.960784313725483</v>
      </c>
      <c r="CE10" s="11">
        <v>2</v>
      </c>
      <c r="CF10" s="21">
        <f>CE10*100/CB10</f>
        <v>0.98039215686274506</v>
      </c>
      <c r="CG10" s="11">
        <v>45</v>
      </c>
      <c r="CH10" s="44">
        <f>CG10*100/CB10</f>
        <v>22.058823529411764</v>
      </c>
    </row>
    <row r="11" spans="1:86" s="10" customFormat="1" ht="45.75" customHeight="1" x14ac:dyDescent="0.2">
      <c r="A11" s="24">
        <f>A10+1</f>
        <v>2</v>
      </c>
      <c r="B11" s="25" t="s">
        <v>51</v>
      </c>
      <c r="C11" s="24">
        <v>110</v>
      </c>
      <c r="D11" s="26">
        <f t="shared" si="0"/>
        <v>89</v>
      </c>
      <c r="E11" s="1">
        <f t="shared" ref="E11:E16" si="12">D11*100/C11</f>
        <v>80.909090909090907</v>
      </c>
      <c r="F11" s="26">
        <v>8</v>
      </c>
      <c r="G11" s="1">
        <f t="shared" ref="G11:G16" si="13">F11*100/C11</f>
        <v>7.2727272727272725</v>
      </c>
      <c r="H11" s="26">
        <v>13</v>
      </c>
      <c r="I11" s="45">
        <f t="shared" ref="I11:I16" si="14">H11*100/C11</f>
        <v>11.818181818181818</v>
      </c>
      <c r="J11" s="24">
        <v>94</v>
      </c>
      <c r="K11" s="26">
        <f t="shared" si="1"/>
        <v>77</v>
      </c>
      <c r="L11" s="1">
        <f t="shared" ref="L11:L16" si="15">K11*100/J11</f>
        <v>81.914893617021278</v>
      </c>
      <c r="M11" s="26">
        <v>3</v>
      </c>
      <c r="N11" s="1">
        <f t="shared" ref="N11:N16" si="16">M11*100/J11</f>
        <v>3.1914893617021276</v>
      </c>
      <c r="O11" s="26">
        <v>14</v>
      </c>
      <c r="P11" s="45">
        <f t="shared" ref="P11:P16" si="17">O11*100/J11</f>
        <v>14.893617021276595</v>
      </c>
      <c r="Q11" s="24">
        <v>121</v>
      </c>
      <c r="R11" s="26">
        <f t="shared" si="2"/>
        <v>87</v>
      </c>
      <c r="S11" s="1">
        <f t="shared" ref="S11:S16" si="18">R11*100/Q11</f>
        <v>71.900826446280988</v>
      </c>
      <c r="T11" s="26">
        <v>5</v>
      </c>
      <c r="U11" s="1">
        <f t="shared" ref="U11:U16" si="19">T11*100/Q11</f>
        <v>4.1322314049586772</v>
      </c>
      <c r="V11" s="26">
        <v>29</v>
      </c>
      <c r="W11" s="45">
        <f t="shared" ref="W11:W16" si="20">V11*100/Q11</f>
        <v>23.966942148760332</v>
      </c>
      <c r="X11" s="24">
        <v>133</v>
      </c>
      <c r="Y11" s="26">
        <f t="shared" si="3"/>
        <v>91</v>
      </c>
      <c r="Z11" s="1">
        <f t="shared" ref="Z11:Z16" si="21">Y11*100/X11</f>
        <v>68.421052631578945</v>
      </c>
      <c r="AA11" s="26">
        <v>5</v>
      </c>
      <c r="AB11" s="1">
        <v>3.7593984962406015</v>
      </c>
      <c r="AC11" s="26">
        <v>37</v>
      </c>
      <c r="AD11" s="45">
        <v>27.819548872180452</v>
      </c>
      <c r="AE11" s="24">
        <v>142</v>
      </c>
      <c r="AF11" s="26">
        <f t="shared" si="4"/>
        <v>84</v>
      </c>
      <c r="AG11" s="1">
        <f t="shared" ref="AG11:AG16" si="22">AF11*100/AE11</f>
        <v>59.154929577464792</v>
      </c>
      <c r="AH11" s="26">
        <v>5</v>
      </c>
      <c r="AI11" s="1">
        <v>3.5211267605633805</v>
      </c>
      <c r="AJ11" s="26">
        <v>53</v>
      </c>
      <c r="AK11" s="27">
        <v>37.323943661971832</v>
      </c>
      <c r="AL11" s="24">
        <v>154</v>
      </c>
      <c r="AM11" s="26">
        <f t="shared" si="5"/>
        <v>92</v>
      </c>
      <c r="AN11" s="1">
        <f t="shared" ref="AN11:AN16" si="23">AM11*100/AL11</f>
        <v>59.740259740259738</v>
      </c>
      <c r="AO11" s="26">
        <v>5</v>
      </c>
      <c r="AP11" s="1">
        <f t="shared" ref="AP11:AP16" si="24">AO11*100/AL11</f>
        <v>3.2467532467532467</v>
      </c>
      <c r="AQ11" s="26">
        <v>57</v>
      </c>
      <c r="AR11" s="27">
        <f t="shared" ref="AR11:AR16" si="25">AQ11*100/AL11</f>
        <v>37.012987012987011</v>
      </c>
      <c r="AS11" s="24">
        <v>163</v>
      </c>
      <c r="AT11" s="26">
        <f t="shared" si="6"/>
        <v>98</v>
      </c>
      <c r="AU11" s="1">
        <f t="shared" ref="AU11:AU16" si="26">AT11*100/AS11</f>
        <v>60.122699386503065</v>
      </c>
      <c r="AV11" s="26">
        <v>5</v>
      </c>
      <c r="AW11" s="1">
        <f t="shared" ref="AW11:AW16" si="27">AV11*100/AS11</f>
        <v>3.0674846625766872</v>
      </c>
      <c r="AX11" s="26">
        <v>60</v>
      </c>
      <c r="AY11" s="45">
        <f t="shared" ref="AY11:AY16" si="28">AX11*100/AS11</f>
        <v>36.809815950920246</v>
      </c>
      <c r="AZ11" s="24">
        <v>157</v>
      </c>
      <c r="BA11" s="26">
        <f t="shared" si="7"/>
        <v>95</v>
      </c>
      <c r="BB11" s="1">
        <f t="shared" ref="BB11:BB16" si="29">BA11*100/AZ11</f>
        <v>60.509554140127392</v>
      </c>
      <c r="BC11" s="26">
        <v>4</v>
      </c>
      <c r="BD11" s="1">
        <f t="shared" ref="BD11:BD16" si="30">BC11*100/AZ11</f>
        <v>2.5477707006369426</v>
      </c>
      <c r="BE11" s="26">
        <v>58</v>
      </c>
      <c r="BF11" s="46">
        <f t="shared" ref="BF11:BF16" si="31">BE11*100/AZ11</f>
        <v>36.942675159235669</v>
      </c>
      <c r="BG11" s="24">
        <v>151</v>
      </c>
      <c r="BH11" s="26">
        <f t="shared" si="8"/>
        <v>93</v>
      </c>
      <c r="BI11" s="1">
        <f t="shared" ref="BI11:BI16" si="32">BH11*100/BG11</f>
        <v>61.589403973509931</v>
      </c>
      <c r="BJ11" s="26">
        <v>4</v>
      </c>
      <c r="BK11" s="1">
        <f t="shared" ref="BK11:BK16" si="33">BJ11*100/BG11</f>
        <v>2.6490066225165565</v>
      </c>
      <c r="BL11" s="26">
        <v>54</v>
      </c>
      <c r="BM11" s="46">
        <f t="shared" ref="BM11:BM16" si="34">BL11*100/BG11</f>
        <v>35.76158940397351</v>
      </c>
      <c r="BN11" s="24">
        <v>154</v>
      </c>
      <c r="BO11" s="26">
        <f t="shared" si="9"/>
        <v>97</v>
      </c>
      <c r="BP11" s="1">
        <f t="shared" ref="BP11:BP16" si="35">BO11*100/BN11</f>
        <v>62.987012987012989</v>
      </c>
      <c r="BQ11" s="26">
        <v>2</v>
      </c>
      <c r="BR11" s="1">
        <f t="shared" ref="BR11:BR16" si="36">BQ11*100/BN11</f>
        <v>1.2987012987012987</v>
      </c>
      <c r="BS11" s="26">
        <v>55</v>
      </c>
      <c r="BT11" s="46">
        <f t="shared" ref="BT11:BT16" si="37">BS11*100/BN11</f>
        <v>35.714285714285715</v>
      </c>
      <c r="BU11" s="24">
        <v>147</v>
      </c>
      <c r="BV11" s="26">
        <f t="shared" si="10"/>
        <v>94</v>
      </c>
      <c r="BW11" s="1">
        <f t="shared" ref="BW11:BW16" si="38">BV11*100/BU11</f>
        <v>63.945578231292515</v>
      </c>
      <c r="BX11" s="26">
        <v>1</v>
      </c>
      <c r="BY11" s="1">
        <f t="shared" ref="BY11:BY16" si="39">BX11*100/BU11</f>
        <v>0.68027210884353739</v>
      </c>
      <c r="BZ11" s="26">
        <v>52</v>
      </c>
      <c r="CA11" s="46">
        <f t="shared" ref="CA11:CA16" si="40">BZ11*100/BU11</f>
        <v>35.374149659863946</v>
      </c>
      <c r="CB11" s="24">
        <v>147</v>
      </c>
      <c r="CC11" s="26">
        <f t="shared" si="11"/>
        <v>100</v>
      </c>
      <c r="CD11" s="1">
        <f t="shared" ref="CD11:CD16" si="41">CC11*100/CB11</f>
        <v>68.027210884353735</v>
      </c>
      <c r="CE11" s="26">
        <v>4</v>
      </c>
      <c r="CF11" s="1">
        <f t="shared" ref="CF11:CF16" si="42">CE11*100/CB11</f>
        <v>2.7210884353741496</v>
      </c>
      <c r="CG11" s="26">
        <v>43</v>
      </c>
      <c r="CH11" s="46">
        <f t="shared" ref="CH11:CH16" si="43">CG11*100/CB11</f>
        <v>29.251700680272108</v>
      </c>
    </row>
    <row r="12" spans="1:86" s="10" customFormat="1" ht="54.75" customHeight="1" x14ac:dyDescent="0.2">
      <c r="A12" s="24">
        <f>A11+1</f>
        <v>3</v>
      </c>
      <c r="B12" s="25" t="s">
        <v>52</v>
      </c>
      <c r="C12" s="24">
        <v>168</v>
      </c>
      <c r="D12" s="26">
        <f t="shared" si="0"/>
        <v>123</v>
      </c>
      <c r="E12" s="1">
        <f t="shared" si="12"/>
        <v>73.214285714285708</v>
      </c>
      <c r="F12" s="26">
        <v>8</v>
      </c>
      <c r="G12" s="1">
        <f t="shared" si="13"/>
        <v>4.7619047619047619</v>
      </c>
      <c r="H12" s="26">
        <v>37</v>
      </c>
      <c r="I12" s="45">
        <f t="shared" si="14"/>
        <v>22.023809523809526</v>
      </c>
      <c r="J12" s="24">
        <v>186</v>
      </c>
      <c r="K12" s="26">
        <f t="shared" si="1"/>
        <v>131</v>
      </c>
      <c r="L12" s="1">
        <f t="shared" si="15"/>
        <v>70.430107526881727</v>
      </c>
      <c r="M12" s="26">
        <v>9</v>
      </c>
      <c r="N12" s="1">
        <f t="shared" si="16"/>
        <v>4.838709677419355</v>
      </c>
      <c r="O12" s="26">
        <v>46</v>
      </c>
      <c r="P12" s="45">
        <f t="shared" si="17"/>
        <v>24.731182795698924</v>
      </c>
      <c r="Q12" s="24">
        <v>245</v>
      </c>
      <c r="R12" s="26">
        <f t="shared" si="2"/>
        <v>165</v>
      </c>
      <c r="S12" s="1">
        <f t="shared" si="18"/>
        <v>67.34693877551021</v>
      </c>
      <c r="T12" s="26">
        <v>10</v>
      </c>
      <c r="U12" s="1">
        <f t="shared" si="19"/>
        <v>4.0816326530612246</v>
      </c>
      <c r="V12" s="26">
        <v>70</v>
      </c>
      <c r="W12" s="45">
        <f t="shared" si="20"/>
        <v>28.571428571428573</v>
      </c>
      <c r="X12" s="24">
        <v>281</v>
      </c>
      <c r="Y12" s="26">
        <f t="shared" si="3"/>
        <v>186</v>
      </c>
      <c r="Z12" s="1">
        <f t="shared" si="21"/>
        <v>66.192170818505332</v>
      </c>
      <c r="AA12" s="26">
        <v>10</v>
      </c>
      <c r="AB12" s="1">
        <v>3.5587188612099645</v>
      </c>
      <c r="AC12" s="26">
        <v>85</v>
      </c>
      <c r="AD12" s="45">
        <v>30.249110320284696</v>
      </c>
      <c r="AE12" s="24">
        <v>269</v>
      </c>
      <c r="AF12" s="26">
        <f t="shared" si="4"/>
        <v>172</v>
      </c>
      <c r="AG12" s="1">
        <f t="shared" si="22"/>
        <v>63.940520446096656</v>
      </c>
      <c r="AH12" s="26">
        <v>9</v>
      </c>
      <c r="AI12" s="1">
        <v>3.3457249070631971</v>
      </c>
      <c r="AJ12" s="26">
        <v>88</v>
      </c>
      <c r="AK12" s="27">
        <v>32.713754646840151</v>
      </c>
      <c r="AL12" s="24">
        <v>264</v>
      </c>
      <c r="AM12" s="26">
        <f t="shared" si="5"/>
        <v>172</v>
      </c>
      <c r="AN12" s="1">
        <f t="shared" si="23"/>
        <v>65.151515151515156</v>
      </c>
      <c r="AO12" s="26">
        <v>7</v>
      </c>
      <c r="AP12" s="1">
        <f t="shared" si="24"/>
        <v>2.6515151515151514</v>
      </c>
      <c r="AQ12" s="26">
        <v>85</v>
      </c>
      <c r="AR12" s="27">
        <f t="shared" si="25"/>
        <v>32.196969696969695</v>
      </c>
      <c r="AS12" s="24">
        <v>271</v>
      </c>
      <c r="AT12" s="26">
        <f t="shared" si="6"/>
        <v>167</v>
      </c>
      <c r="AU12" s="1">
        <f t="shared" si="26"/>
        <v>61.623616236162363</v>
      </c>
      <c r="AV12" s="26">
        <v>10</v>
      </c>
      <c r="AW12" s="1">
        <f t="shared" si="27"/>
        <v>3.6900369003690039</v>
      </c>
      <c r="AX12" s="26">
        <v>94</v>
      </c>
      <c r="AY12" s="45">
        <f t="shared" si="28"/>
        <v>34.686346863468636</v>
      </c>
      <c r="AZ12" s="24">
        <v>258</v>
      </c>
      <c r="BA12" s="26">
        <f t="shared" si="7"/>
        <v>159</v>
      </c>
      <c r="BB12" s="1">
        <f t="shared" si="29"/>
        <v>61.627906976744185</v>
      </c>
      <c r="BC12" s="26">
        <v>10</v>
      </c>
      <c r="BD12" s="1">
        <f t="shared" si="30"/>
        <v>3.8759689922480618</v>
      </c>
      <c r="BE12" s="26">
        <v>89</v>
      </c>
      <c r="BF12" s="46">
        <f t="shared" si="31"/>
        <v>34.496124031007753</v>
      </c>
      <c r="BG12" s="24">
        <v>229</v>
      </c>
      <c r="BH12" s="26">
        <f t="shared" si="8"/>
        <v>151</v>
      </c>
      <c r="BI12" s="1">
        <f t="shared" si="32"/>
        <v>65.938864628820966</v>
      </c>
      <c r="BJ12" s="26">
        <v>8</v>
      </c>
      <c r="BK12" s="1">
        <f t="shared" si="33"/>
        <v>3.4934497816593888</v>
      </c>
      <c r="BL12" s="26">
        <v>70</v>
      </c>
      <c r="BM12" s="46">
        <f t="shared" si="34"/>
        <v>30.567685589519652</v>
      </c>
      <c r="BN12" s="24">
        <v>217</v>
      </c>
      <c r="BO12" s="26">
        <f t="shared" si="9"/>
        <v>157</v>
      </c>
      <c r="BP12" s="1">
        <f t="shared" si="35"/>
        <v>72.350230414746548</v>
      </c>
      <c r="BQ12" s="26">
        <v>4</v>
      </c>
      <c r="BR12" s="1">
        <f t="shared" si="36"/>
        <v>1.8433179723502304</v>
      </c>
      <c r="BS12" s="26">
        <v>56</v>
      </c>
      <c r="BT12" s="46">
        <f t="shared" si="37"/>
        <v>25.806451612903224</v>
      </c>
      <c r="BU12" s="24">
        <v>194</v>
      </c>
      <c r="BV12" s="26">
        <f t="shared" si="10"/>
        <v>138</v>
      </c>
      <c r="BW12" s="1">
        <f t="shared" si="38"/>
        <v>71.134020618556704</v>
      </c>
      <c r="BX12" s="26">
        <v>4</v>
      </c>
      <c r="BY12" s="1">
        <f t="shared" si="39"/>
        <v>2.0618556701030926</v>
      </c>
      <c r="BZ12" s="26">
        <v>52</v>
      </c>
      <c r="CA12" s="46">
        <f t="shared" si="40"/>
        <v>26.804123711340207</v>
      </c>
      <c r="CB12" s="24">
        <v>187</v>
      </c>
      <c r="CC12" s="26">
        <f t="shared" si="11"/>
        <v>140</v>
      </c>
      <c r="CD12" s="1">
        <f t="shared" si="41"/>
        <v>74.866310160427801</v>
      </c>
      <c r="CE12" s="26">
        <v>4</v>
      </c>
      <c r="CF12" s="1">
        <f t="shared" si="42"/>
        <v>2.1390374331550803</v>
      </c>
      <c r="CG12" s="26">
        <v>43</v>
      </c>
      <c r="CH12" s="46">
        <f t="shared" si="43"/>
        <v>22.994652406417114</v>
      </c>
    </row>
    <row r="13" spans="1:86" s="10" customFormat="1" ht="55.5" customHeight="1" x14ac:dyDescent="0.2">
      <c r="A13" s="24">
        <f>A12+1</f>
        <v>4</v>
      </c>
      <c r="B13" s="25" t="s">
        <v>18</v>
      </c>
      <c r="C13" s="24">
        <v>193</v>
      </c>
      <c r="D13" s="29">
        <f t="shared" si="0"/>
        <v>115</v>
      </c>
      <c r="E13" s="30">
        <f t="shared" si="12"/>
        <v>59.585492227979273</v>
      </c>
      <c r="F13" s="29">
        <v>26</v>
      </c>
      <c r="G13" s="30">
        <f t="shared" si="13"/>
        <v>13.471502590673575</v>
      </c>
      <c r="H13" s="29">
        <v>52</v>
      </c>
      <c r="I13" s="47">
        <f t="shared" si="14"/>
        <v>26.94300518134715</v>
      </c>
      <c r="J13" s="24">
        <v>220</v>
      </c>
      <c r="K13" s="29">
        <f t="shared" si="1"/>
        <v>110</v>
      </c>
      <c r="L13" s="30">
        <f t="shared" si="15"/>
        <v>50</v>
      </c>
      <c r="M13" s="29">
        <v>38</v>
      </c>
      <c r="N13" s="30">
        <f t="shared" si="16"/>
        <v>17.272727272727273</v>
      </c>
      <c r="O13" s="29">
        <v>72</v>
      </c>
      <c r="P13" s="47">
        <f t="shared" si="17"/>
        <v>32.727272727272727</v>
      </c>
      <c r="Q13" s="24">
        <v>281</v>
      </c>
      <c r="R13" s="29">
        <f t="shared" si="2"/>
        <v>122</v>
      </c>
      <c r="S13" s="30">
        <f t="shared" si="18"/>
        <v>43.416370106761569</v>
      </c>
      <c r="T13" s="29">
        <v>25</v>
      </c>
      <c r="U13" s="30">
        <f t="shared" si="19"/>
        <v>8.8967971530249113</v>
      </c>
      <c r="V13" s="29">
        <v>134</v>
      </c>
      <c r="W13" s="47">
        <f t="shared" si="20"/>
        <v>47.686832740213525</v>
      </c>
      <c r="X13" s="24">
        <v>298</v>
      </c>
      <c r="Y13" s="29">
        <f t="shared" si="3"/>
        <v>147</v>
      </c>
      <c r="Z13" s="30">
        <f t="shared" si="21"/>
        <v>49.328859060402685</v>
      </c>
      <c r="AA13" s="29">
        <v>16</v>
      </c>
      <c r="AB13" s="30">
        <v>5.3691275167785237</v>
      </c>
      <c r="AC13" s="29">
        <v>135</v>
      </c>
      <c r="AD13" s="47">
        <v>45.302013422818789</v>
      </c>
      <c r="AE13" s="24">
        <v>294</v>
      </c>
      <c r="AF13" s="29">
        <f t="shared" si="4"/>
        <v>154</v>
      </c>
      <c r="AG13" s="30">
        <f t="shared" si="22"/>
        <v>52.38095238095238</v>
      </c>
      <c r="AH13" s="29">
        <v>16</v>
      </c>
      <c r="AI13" s="30">
        <v>5.4421768707482991</v>
      </c>
      <c r="AJ13" s="29">
        <v>124</v>
      </c>
      <c r="AK13" s="31">
        <v>42.176870748299322</v>
      </c>
      <c r="AL13" s="24">
        <v>265</v>
      </c>
      <c r="AM13" s="29">
        <f t="shared" si="5"/>
        <v>140</v>
      </c>
      <c r="AN13" s="30">
        <f t="shared" si="23"/>
        <v>52.830188679245282</v>
      </c>
      <c r="AO13" s="29">
        <v>15</v>
      </c>
      <c r="AP13" s="30">
        <f t="shared" si="24"/>
        <v>5.6603773584905657</v>
      </c>
      <c r="AQ13" s="29">
        <v>110</v>
      </c>
      <c r="AR13" s="31">
        <f t="shared" si="25"/>
        <v>41.509433962264154</v>
      </c>
      <c r="AS13" s="24">
        <v>243</v>
      </c>
      <c r="AT13" s="29">
        <f t="shared" si="6"/>
        <v>138</v>
      </c>
      <c r="AU13" s="30">
        <f t="shared" si="26"/>
        <v>56.790123456790127</v>
      </c>
      <c r="AV13" s="29">
        <v>13</v>
      </c>
      <c r="AW13" s="30">
        <f t="shared" si="27"/>
        <v>5.3497942386831276</v>
      </c>
      <c r="AX13" s="29">
        <v>92</v>
      </c>
      <c r="AY13" s="47">
        <f t="shared" si="28"/>
        <v>37.860082304526749</v>
      </c>
      <c r="AZ13" s="24">
        <v>225</v>
      </c>
      <c r="BA13" s="29">
        <f t="shared" si="7"/>
        <v>127</v>
      </c>
      <c r="BB13" s="30">
        <f t="shared" si="29"/>
        <v>56.444444444444443</v>
      </c>
      <c r="BC13" s="29">
        <v>9</v>
      </c>
      <c r="BD13" s="30">
        <f t="shared" si="30"/>
        <v>4</v>
      </c>
      <c r="BE13" s="29">
        <v>89</v>
      </c>
      <c r="BF13" s="48">
        <f t="shared" si="31"/>
        <v>39.555555555555557</v>
      </c>
      <c r="BG13" s="24">
        <v>222</v>
      </c>
      <c r="BH13" s="29">
        <f t="shared" si="8"/>
        <v>119</v>
      </c>
      <c r="BI13" s="30">
        <f t="shared" si="32"/>
        <v>53.603603603603602</v>
      </c>
      <c r="BJ13" s="29">
        <v>9</v>
      </c>
      <c r="BK13" s="30">
        <f t="shared" si="33"/>
        <v>4.0540540540540544</v>
      </c>
      <c r="BL13" s="29">
        <v>94</v>
      </c>
      <c r="BM13" s="48">
        <f t="shared" si="34"/>
        <v>42.342342342342342</v>
      </c>
      <c r="BN13" s="24">
        <v>215</v>
      </c>
      <c r="BO13" s="29">
        <f t="shared" si="9"/>
        <v>118</v>
      </c>
      <c r="BP13" s="30">
        <f t="shared" si="35"/>
        <v>54.883720930232556</v>
      </c>
      <c r="BQ13" s="29">
        <v>8</v>
      </c>
      <c r="BR13" s="30">
        <f t="shared" si="36"/>
        <v>3.7209302325581395</v>
      </c>
      <c r="BS13" s="29">
        <v>89</v>
      </c>
      <c r="BT13" s="48">
        <f t="shared" si="37"/>
        <v>41.395348837209305</v>
      </c>
      <c r="BU13" s="24">
        <v>186</v>
      </c>
      <c r="BV13" s="29">
        <f t="shared" si="10"/>
        <v>109</v>
      </c>
      <c r="BW13" s="30">
        <f t="shared" si="38"/>
        <v>58.602150537634408</v>
      </c>
      <c r="BX13" s="29">
        <v>11</v>
      </c>
      <c r="BY13" s="30">
        <f t="shared" si="39"/>
        <v>5.913978494623656</v>
      </c>
      <c r="BZ13" s="29">
        <v>66</v>
      </c>
      <c r="CA13" s="48">
        <f t="shared" si="40"/>
        <v>35.483870967741936</v>
      </c>
      <c r="CB13" s="24">
        <v>179</v>
      </c>
      <c r="CC13" s="29">
        <f t="shared" si="11"/>
        <v>107</v>
      </c>
      <c r="CD13" s="30">
        <f t="shared" si="41"/>
        <v>59.77653631284916</v>
      </c>
      <c r="CE13" s="29">
        <v>9</v>
      </c>
      <c r="CF13" s="30">
        <f t="shared" si="42"/>
        <v>5.027932960893855</v>
      </c>
      <c r="CG13" s="29">
        <v>63</v>
      </c>
      <c r="CH13" s="48">
        <f t="shared" si="43"/>
        <v>35.195530726256983</v>
      </c>
    </row>
    <row r="14" spans="1:86" s="10" customFormat="1" ht="45.75" customHeight="1" x14ac:dyDescent="0.2">
      <c r="A14" s="24">
        <f>A13+1</f>
        <v>5</v>
      </c>
      <c r="B14" s="25" t="s">
        <v>10</v>
      </c>
      <c r="C14" s="24">
        <v>131</v>
      </c>
      <c r="D14" s="29">
        <f t="shared" si="0"/>
        <v>121</v>
      </c>
      <c r="E14" s="30">
        <f t="shared" si="12"/>
        <v>92.36641221374046</v>
      </c>
      <c r="F14" s="29">
        <v>2</v>
      </c>
      <c r="G14" s="30">
        <f t="shared" si="13"/>
        <v>1.5267175572519085</v>
      </c>
      <c r="H14" s="29">
        <v>8</v>
      </c>
      <c r="I14" s="47">
        <f t="shared" si="14"/>
        <v>6.106870229007634</v>
      </c>
      <c r="J14" s="24">
        <v>119</v>
      </c>
      <c r="K14" s="29">
        <f t="shared" si="1"/>
        <v>112</v>
      </c>
      <c r="L14" s="30">
        <f t="shared" si="15"/>
        <v>94.117647058823536</v>
      </c>
      <c r="M14" s="29">
        <v>3</v>
      </c>
      <c r="N14" s="30">
        <f t="shared" si="16"/>
        <v>2.5210084033613445</v>
      </c>
      <c r="O14" s="29">
        <v>4</v>
      </c>
      <c r="P14" s="47">
        <f t="shared" si="17"/>
        <v>3.3613445378151261</v>
      </c>
      <c r="Q14" s="24">
        <v>133</v>
      </c>
      <c r="R14" s="29">
        <f t="shared" si="2"/>
        <v>117</v>
      </c>
      <c r="S14" s="30">
        <f t="shared" si="18"/>
        <v>87.969924812030072</v>
      </c>
      <c r="T14" s="29">
        <v>9</v>
      </c>
      <c r="U14" s="30">
        <f t="shared" si="19"/>
        <v>6.7669172932330826</v>
      </c>
      <c r="V14" s="29">
        <v>7</v>
      </c>
      <c r="W14" s="47">
        <f t="shared" si="20"/>
        <v>5.2631578947368425</v>
      </c>
      <c r="X14" s="24">
        <v>128</v>
      </c>
      <c r="Y14" s="29">
        <f t="shared" si="3"/>
        <v>117</v>
      </c>
      <c r="Z14" s="30">
        <f t="shared" si="21"/>
        <v>91.40625</v>
      </c>
      <c r="AA14" s="29">
        <v>4</v>
      </c>
      <c r="AB14" s="30">
        <v>3.125</v>
      </c>
      <c r="AC14" s="29">
        <v>7</v>
      </c>
      <c r="AD14" s="47">
        <v>5.46875</v>
      </c>
      <c r="AE14" s="24">
        <v>140</v>
      </c>
      <c r="AF14" s="29">
        <f t="shared" si="4"/>
        <v>131</v>
      </c>
      <c r="AG14" s="30">
        <f t="shared" si="22"/>
        <v>93.571428571428569</v>
      </c>
      <c r="AH14" s="29">
        <v>2</v>
      </c>
      <c r="AI14" s="30">
        <v>1.4285714285714286</v>
      </c>
      <c r="AJ14" s="29">
        <v>7</v>
      </c>
      <c r="AK14" s="31">
        <v>5</v>
      </c>
      <c r="AL14" s="24">
        <v>142</v>
      </c>
      <c r="AM14" s="29">
        <f t="shared" si="5"/>
        <v>131</v>
      </c>
      <c r="AN14" s="30">
        <f t="shared" si="23"/>
        <v>92.25352112676056</v>
      </c>
      <c r="AO14" s="29">
        <v>2</v>
      </c>
      <c r="AP14" s="30">
        <f t="shared" si="24"/>
        <v>1.408450704225352</v>
      </c>
      <c r="AQ14" s="29">
        <v>9</v>
      </c>
      <c r="AR14" s="31">
        <f t="shared" si="25"/>
        <v>6.3380281690140849</v>
      </c>
      <c r="AS14" s="24">
        <v>127</v>
      </c>
      <c r="AT14" s="29">
        <f t="shared" si="6"/>
        <v>118</v>
      </c>
      <c r="AU14" s="30">
        <f t="shared" si="26"/>
        <v>92.913385826771659</v>
      </c>
      <c r="AV14" s="29">
        <v>1</v>
      </c>
      <c r="AW14" s="30">
        <f t="shared" si="27"/>
        <v>0.78740157480314965</v>
      </c>
      <c r="AX14" s="29">
        <v>8</v>
      </c>
      <c r="AY14" s="47">
        <f t="shared" si="28"/>
        <v>6.2992125984251972</v>
      </c>
      <c r="AZ14" s="24">
        <v>131</v>
      </c>
      <c r="BA14" s="29">
        <f t="shared" si="7"/>
        <v>126</v>
      </c>
      <c r="BB14" s="30">
        <f t="shared" si="29"/>
        <v>96.18320610687023</v>
      </c>
      <c r="BC14" s="29">
        <v>0</v>
      </c>
      <c r="BD14" s="30">
        <f t="shared" si="30"/>
        <v>0</v>
      </c>
      <c r="BE14" s="29">
        <v>5</v>
      </c>
      <c r="BF14" s="48">
        <f t="shared" si="31"/>
        <v>3.8167938931297711</v>
      </c>
      <c r="BG14" s="24">
        <v>140</v>
      </c>
      <c r="BH14" s="29">
        <f t="shared" si="8"/>
        <v>133</v>
      </c>
      <c r="BI14" s="30">
        <f t="shared" si="32"/>
        <v>95</v>
      </c>
      <c r="BJ14" s="29">
        <v>2</v>
      </c>
      <c r="BK14" s="30">
        <f t="shared" si="33"/>
        <v>1.4285714285714286</v>
      </c>
      <c r="BL14" s="29">
        <v>5</v>
      </c>
      <c r="BM14" s="48">
        <f t="shared" si="34"/>
        <v>3.5714285714285716</v>
      </c>
      <c r="BN14" s="24">
        <v>135</v>
      </c>
      <c r="BO14" s="29">
        <f t="shared" si="9"/>
        <v>129</v>
      </c>
      <c r="BP14" s="30">
        <f t="shared" si="35"/>
        <v>95.555555555555557</v>
      </c>
      <c r="BQ14" s="29">
        <v>2</v>
      </c>
      <c r="BR14" s="30">
        <f t="shared" si="36"/>
        <v>1.4814814814814814</v>
      </c>
      <c r="BS14" s="29">
        <v>4</v>
      </c>
      <c r="BT14" s="48">
        <f t="shared" si="37"/>
        <v>2.9629629629629628</v>
      </c>
      <c r="BU14" s="24">
        <v>148</v>
      </c>
      <c r="BV14" s="29">
        <f t="shared" si="10"/>
        <v>145</v>
      </c>
      <c r="BW14" s="30">
        <f t="shared" si="38"/>
        <v>97.972972972972968</v>
      </c>
      <c r="BX14" s="29">
        <v>1</v>
      </c>
      <c r="BY14" s="30">
        <f t="shared" si="39"/>
        <v>0.67567567567567566</v>
      </c>
      <c r="BZ14" s="29">
        <v>2</v>
      </c>
      <c r="CA14" s="48">
        <f t="shared" si="40"/>
        <v>1.3513513513513513</v>
      </c>
      <c r="CB14" s="24">
        <v>131</v>
      </c>
      <c r="CC14" s="29">
        <f t="shared" si="11"/>
        <v>125</v>
      </c>
      <c r="CD14" s="30">
        <f t="shared" si="41"/>
        <v>95.419847328244273</v>
      </c>
      <c r="CE14" s="29">
        <v>0</v>
      </c>
      <c r="CF14" s="30">
        <f t="shared" si="42"/>
        <v>0</v>
      </c>
      <c r="CG14" s="29">
        <v>6</v>
      </c>
      <c r="CH14" s="48">
        <f t="shared" si="43"/>
        <v>4.5801526717557248</v>
      </c>
    </row>
    <row r="15" spans="1:86" s="10" customFormat="1" ht="45.75" customHeight="1" thickBot="1" x14ac:dyDescent="0.25">
      <c r="A15" s="24">
        <f>A14+1</f>
        <v>6</v>
      </c>
      <c r="B15" s="25" t="s">
        <v>11</v>
      </c>
      <c r="C15" s="24">
        <v>128</v>
      </c>
      <c r="D15" s="29">
        <f t="shared" si="0"/>
        <v>115</v>
      </c>
      <c r="E15" s="30">
        <f t="shared" si="12"/>
        <v>89.84375</v>
      </c>
      <c r="F15" s="29">
        <v>1</v>
      </c>
      <c r="G15" s="30">
        <f t="shared" si="13"/>
        <v>0.78125</v>
      </c>
      <c r="H15" s="29">
        <v>12</v>
      </c>
      <c r="I15" s="47">
        <f t="shared" si="14"/>
        <v>9.375</v>
      </c>
      <c r="J15" s="24">
        <v>137</v>
      </c>
      <c r="K15" s="29">
        <f t="shared" si="1"/>
        <v>117</v>
      </c>
      <c r="L15" s="30">
        <f t="shared" si="15"/>
        <v>85.401459854014604</v>
      </c>
      <c r="M15" s="29">
        <v>5</v>
      </c>
      <c r="N15" s="30">
        <f t="shared" si="16"/>
        <v>3.6496350364963503</v>
      </c>
      <c r="O15" s="29">
        <v>15</v>
      </c>
      <c r="P15" s="47">
        <f t="shared" si="17"/>
        <v>10.948905109489051</v>
      </c>
      <c r="Q15" s="24">
        <v>168</v>
      </c>
      <c r="R15" s="29">
        <f t="shared" si="2"/>
        <v>141</v>
      </c>
      <c r="S15" s="30">
        <f t="shared" si="18"/>
        <v>83.928571428571431</v>
      </c>
      <c r="T15" s="29">
        <v>6</v>
      </c>
      <c r="U15" s="30">
        <f t="shared" si="19"/>
        <v>3.5714285714285716</v>
      </c>
      <c r="V15" s="29">
        <v>21</v>
      </c>
      <c r="W15" s="47">
        <f t="shared" si="20"/>
        <v>12.5</v>
      </c>
      <c r="X15" s="24">
        <v>168</v>
      </c>
      <c r="Y15" s="29">
        <f t="shared" si="3"/>
        <v>139</v>
      </c>
      <c r="Z15" s="30">
        <f t="shared" si="21"/>
        <v>82.738095238095241</v>
      </c>
      <c r="AA15" s="29">
        <v>7</v>
      </c>
      <c r="AB15" s="30">
        <v>4.166666666666667</v>
      </c>
      <c r="AC15" s="29">
        <v>22</v>
      </c>
      <c r="AD15" s="47">
        <v>13.095238095238095</v>
      </c>
      <c r="AE15" s="24">
        <v>166</v>
      </c>
      <c r="AF15" s="29">
        <f t="shared" si="4"/>
        <v>138</v>
      </c>
      <c r="AG15" s="30">
        <f t="shared" si="22"/>
        <v>83.132530120481931</v>
      </c>
      <c r="AH15" s="29">
        <v>8</v>
      </c>
      <c r="AI15" s="30">
        <v>4.8192771084337354</v>
      </c>
      <c r="AJ15" s="29">
        <v>20</v>
      </c>
      <c r="AK15" s="31">
        <v>12.048192771084338</v>
      </c>
      <c r="AL15" s="24">
        <v>170</v>
      </c>
      <c r="AM15" s="29">
        <f t="shared" si="5"/>
        <v>142</v>
      </c>
      <c r="AN15" s="30">
        <f t="shared" si="23"/>
        <v>83.529411764705884</v>
      </c>
      <c r="AO15" s="29">
        <v>6</v>
      </c>
      <c r="AP15" s="30">
        <f t="shared" si="24"/>
        <v>3.5294117647058822</v>
      </c>
      <c r="AQ15" s="29">
        <v>22</v>
      </c>
      <c r="AR15" s="31">
        <f t="shared" si="25"/>
        <v>12.941176470588236</v>
      </c>
      <c r="AS15" s="24">
        <v>174</v>
      </c>
      <c r="AT15" s="29">
        <f t="shared" si="6"/>
        <v>148</v>
      </c>
      <c r="AU15" s="30">
        <f t="shared" si="26"/>
        <v>85.05747126436782</v>
      </c>
      <c r="AV15" s="29">
        <v>5</v>
      </c>
      <c r="AW15" s="30">
        <f t="shared" si="27"/>
        <v>2.8735632183908044</v>
      </c>
      <c r="AX15" s="29">
        <v>21</v>
      </c>
      <c r="AY15" s="47">
        <f t="shared" si="28"/>
        <v>12.068965517241379</v>
      </c>
      <c r="AZ15" s="24">
        <v>164</v>
      </c>
      <c r="BA15" s="29">
        <f t="shared" si="7"/>
        <v>137</v>
      </c>
      <c r="BB15" s="30">
        <f t="shared" si="29"/>
        <v>83.536585365853654</v>
      </c>
      <c r="BC15" s="29">
        <v>6</v>
      </c>
      <c r="BD15" s="30">
        <f t="shared" si="30"/>
        <v>3.6585365853658538</v>
      </c>
      <c r="BE15" s="29">
        <v>21</v>
      </c>
      <c r="BF15" s="48">
        <f t="shared" si="31"/>
        <v>12.804878048780488</v>
      </c>
      <c r="BG15" s="24">
        <v>171</v>
      </c>
      <c r="BH15" s="29">
        <f t="shared" si="8"/>
        <v>143</v>
      </c>
      <c r="BI15" s="30">
        <f t="shared" si="32"/>
        <v>83.62573099415205</v>
      </c>
      <c r="BJ15" s="29">
        <v>6</v>
      </c>
      <c r="BK15" s="30">
        <f t="shared" si="33"/>
        <v>3.5087719298245612</v>
      </c>
      <c r="BL15" s="29">
        <v>22</v>
      </c>
      <c r="BM15" s="48">
        <f t="shared" si="34"/>
        <v>12.865497076023392</v>
      </c>
      <c r="BN15" s="24">
        <v>178</v>
      </c>
      <c r="BO15" s="29">
        <f t="shared" si="9"/>
        <v>150</v>
      </c>
      <c r="BP15" s="30">
        <f t="shared" si="35"/>
        <v>84.269662921348313</v>
      </c>
      <c r="BQ15" s="29">
        <v>6</v>
      </c>
      <c r="BR15" s="30">
        <f t="shared" si="36"/>
        <v>3.3707865168539324</v>
      </c>
      <c r="BS15" s="29">
        <v>22</v>
      </c>
      <c r="BT15" s="48">
        <f t="shared" si="37"/>
        <v>12.359550561797754</v>
      </c>
      <c r="BU15" s="24">
        <v>154</v>
      </c>
      <c r="BV15" s="29">
        <f t="shared" si="10"/>
        <v>132</v>
      </c>
      <c r="BW15" s="30">
        <f t="shared" si="38"/>
        <v>85.714285714285708</v>
      </c>
      <c r="BX15" s="29">
        <v>5</v>
      </c>
      <c r="BY15" s="30">
        <f t="shared" si="39"/>
        <v>3.2467532467532467</v>
      </c>
      <c r="BZ15" s="29">
        <v>17</v>
      </c>
      <c r="CA15" s="48">
        <f t="shared" si="40"/>
        <v>11.038961038961039</v>
      </c>
      <c r="CB15" s="24">
        <v>151</v>
      </c>
      <c r="CC15" s="29">
        <f t="shared" si="11"/>
        <v>135</v>
      </c>
      <c r="CD15" s="30">
        <f t="shared" si="41"/>
        <v>89.403973509933778</v>
      </c>
      <c r="CE15" s="29">
        <v>2</v>
      </c>
      <c r="CF15" s="30">
        <f t="shared" si="42"/>
        <v>1.3245033112582782</v>
      </c>
      <c r="CG15" s="29">
        <v>14</v>
      </c>
      <c r="CH15" s="48">
        <f t="shared" si="43"/>
        <v>9.2715231788079464</v>
      </c>
    </row>
    <row r="16" spans="1:86" s="10" customFormat="1" ht="45.75" customHeight="1" thickBot="1" x14ac:dyDescent="0.25">
      <c r="A16" s="49" t="s">
        <v>15</v>
      </c>
      <c r="B16" s="50"/>
      <c r="C16" s="51">
        <f>SUM(C10:C15)</f>
        <v>892</v>
      </c>
      <c r="D16" s="52">
        <f>SUM(D10:D15)</f>
        <v>705</v>
      </c>
      <c r="E16" s="53">
        <f t="shared" si="12"/>
        <v>79.035874439461878</v>
      </c>
      <c r="F16" s="52">
        <f>SUM(F10:F15)</f>
        <v>54</v>
      </c>
      <c r="G16" s="53">
        <f t="shared" si="13"/>
        <v>6.0538116591928253</v>
      </c>
      <c r="H16" s="54">
        <f>SUM(H10:H15)</f>
        <v>133</v>
      </c>
      <c r="I16" s="55">
        <f t="shared" si="14"/>
        <v>14.910313901345292</v>
      </c>
      <c r="J16" s="51">
        <f>SUM(J10:J15)</f>
        <v>931</v>
      </c>
      <c r="K16" s="52">
        <f>SUM(K10:K15)</f>
        <v>699</v>
      </c>
      <c r="L16" s="53">
        <f t="shared" si="15"/>
        <v>75.080558539205157</v>
      </c>
      <c r="M16" s="52">
        <f>SUM(M10:M15)</f>
        <v>66</v>
      </c>
      <c r="N16" s="53">
        <f t="shared" si="16"/>
        <v>7.0891514500537056</v>
      </c>
      <c r="O16" s="54">
        <f>SUM(O10:O15)</f>
        <v>166</v>
      </c>
      <c r="P16" s="55">
        <f t="shared" si="17"/>
        <v>17.830290010741138</v>
      </c>
      <c r="Q16" s="51">
        <f>SUM(Q10:Q15)</f>
        <v>1173</v>
      </c>
      <c r="R16" s="52">
        <f>SUM(R10:R15)</f>
        <v>825</v>
      </c>
      <c r="S16" s="53">
        <f t="shared" si="18"/>
        <v>70.332480818414325</v>
      </c>
      <c r="T16" s="52">
        <f>SUM(T10:T15)</f>
        <v>58</v>
      </c>
      <c r="U16" s="53">
        <f t="shared" si="19"/>
        <v>4.9445865302642797</v>
      </c>
      <c r="V16" s="54">
        <f>SUM(V10:V15)</f>
        <v>290</v>
      </c>
      <c r="W16" s="55">
        <f t="shared" si="20"/>
        <v>24.722932651321397</v>
      </c>
      <c r="X16" s="51">
        <v>1233</v>
      </c>
      <c r="Y16" s="52">
        <f>SUM(Y10:Y15)</f>
        <v>870</v>
      </c>
      <c r="Z16" s="53">
        <f t="shared" si="21"/>
        <v>70.559610705596114</v>
      </c>
      <c r="AA16" s="52">
        <v>46</v>
      </c>
      <c r="AB16" s="53">
        <v>3.7307380373073804</v>
      </c>
      <c r="AC16" s="54">
        <v>317</v>
      </c>
      <c r="AD16" s="55">
        <v>25.709651257096514</v>
      </c>
      <c r="AE16" s="51">
        <v>1235</v>
      </c>
      <c r="AF16" s="52">
        <f>SUM(AF10:AF15)</f>
        <v>863</v>
      </c>
      <c r="AG16" s="53">
        <f t="shared" si="22"/>
        <v>69.878542510121463</v>
      </c>
      <c r="AH16" s="52">
        <v>45</v>
      </c>
      <c r="AI16" s="53">
        <v>3.6437246963562755</v>
      </c>
      <c r="AJ16" s="54">
        <v>327</v>
      </c>
      <c r="AK16" s="53">
        <v>26.477732793522268</v>
      </c>
      <c r="AL16" s="51">
        <f>SUM(AL10:AL15)</f>
        <v>1227</v>
      </c>
      <c r="AM16" s="52">
        <f>SUM(AM10:AM15)</f>
        <v>864</v>
      </c>
      <c r="AN16" s="53">
        <f t="shared" si="23"/>
        <v>70.415647921760396</v>
      </c>
      <c r="AO16" s="52">
        <f>SUM(AO10:AO15)</f>
        <v>44</v>
      </c>
      <c r="AP16" s="53">
        <f t="shared" si="24"/>
        <v>3.5859820700896496</v>
      </c>
      <c r="AQ16" s="54">
        <f>SUM(AQ10:AQ15)</f>
        <v>319</v>
      </c>
      <c r="AR16" s="53">
        <f t="shared" si="25"/>
        <v>25.998370008149958</v>
      </c>
      <c r="AS16" s="51">
        <f>SUM(AS10:AS15)</f>
        <v>1205</v>
      </c>
      <c r="AT16" s="52">
        <f>SUM(AT10:AT15)</f>
        <v>847</v>
      </c>
      <c r="AU16" s="53">
        <f t="shared" si="26"/>
        <v>70.290456431535276</v>
      </c>
      <c r="AV16" s="52">
        <f>SUM(AV10:AV15)</f>
        <v>40</v>
      </c>
      <c r="AW16" s="53">
        <f t="shared" si="27"/>
        <v>3.3195020746887969</v>
      </c>
      <c r="AX16" s="54">
        <f>SUM(AX10:AX15)</f>
        <v>318</v>
      </c>
      <c r="AY16" s="55">
        <f t="shared" si="28"/>
        <v>26.390041493775932</v>
      </c>
      <c r="AZ16" s="51">
        <f>SUM(AZ10:AZ15)</f>
        <v>1162</v>
      </c>
      <c r="BA16" s="52">
        <f>SUM(BA10:BA15)</f>
        <v>817</v>
      </c>
      <c r="BB16" s="53">
        <f t="shared" si="29"/>
        <v>70.309810671256457</v>
      </c>
      <c r="BC16" s="52">
        <f>SUM(BC10:BC15)</f>
        <v>35</v>
      </c>
      <c r="BD16" s="53">
        <f t="shared" si="30"/>
        <v>3.0120481927710845</v>
      </c>
      <c r="BE16" s="54">
        <f>SUM(BE10:BE15)</f>
        <v>310</v>
      </c>
      <c r="BF16" s="56">
        <f t="shared" si="31"/>
        <v>26.67814113597246</v>
      </c>
      <c r="BG16" s="51">
        <f>SUM(BG10:BG15)</f>
        <v>1133</v>
      </c>
      <c r="BH16" s="52">
        <f>SUM(BH10:BH15)</f>
        <v>802</v>
      </c>
      <c r="BI16" s="62">
        <f t="shared" si="32"/>
        <v>70.78552515445719</v>
      </c>
      <c r="BJ16" s="52">
        <f>SUM(BJ10:BJ15)</f>
        <v>34</v>
      </c>
      <c r="BK16" s="53">
        <f t="shared" si="33"/>
        <v>3.0008826125330978</v>
      </c>
      <c r="BL16" s="54">
        <f>SUM(BL10:BL15)</f>
        <v>297</v>
      </c>
      <c r="BM16" s="56">
        <f t="shared" si="34"/>
        <v>26.21359223300971</v>
      </c>
      <c r="BN16" s="51">
        <f>SUM(BN10:BN15)</f>
        <v>1116</v>
      </c>
      <c r="BO16" s="52">
        <f>SUM(BO10:BO15)</f>
        <v>804</v>
      </c>
      <c r="BP16" s="62">
        <f t="shared" si="35"/>
        <v>72.043010752688176</v>
      </c>
      <c r="BQ16" s="52">
        <f>SUM(BQ10:BQ15)</f>
        <v>24</v>
      </c>
      <c r="BR16" s="53">
        <f t="shared" si="36"/>
        <v>2.150537634408602</v>
      </c>
      <c r="BS16" s="54">
        <f>SUM(BS10:BS15)</f>
        <v>288</v>
      </c>
      <c r="BT16" s="56">
        <f t="shared" si="37"/>
        <v>25.806451612903224</v>
      </c>
      <c r="BU16" s="51">
        <f>SUM(BU10:BU15)</f>
        <v>1038</v>
      </c>
      <c r="BV16" s="52">
        <f>SUM(BV10:BV15)</f>
        <v>775</v>
      </c>
      <c r="BW16" s="62">
        <f t="shared" si="38"/>
        <v>74.662813102119458</v>
      </c>
      <c r="BX16" s="52">
        <f>SUM(BX10:BX15)</f>
        <v>22</v>
      </c>
      <c r="BY16" s="53">
        <f t="shared" si="39"/>
        <v>2.1194605009633913</v>
      </c>
      <c r="BZ16" s="54">
        <f>SUM(BZ10:BZ15)</f>
        <v>241</v>
      </c>
      <c r="CA16" s="56">
        <f t="shared" si="40"/>
        <v>23.217726396917147</v>
      </c>
      <c r="CB16" s="51">
        <f>SUM(CB10:CB15)</f>
        <v>999</v>
      </c>
      <c r="CC16" s="52">
        <f>SUM(CC10:CC15)</f>
        <v>764</v>
      </c>
      <c r="CD16" s="62">
        <f t="shared" si="41"/>
        <v>76.476476476476478</v>
      </c>
      <c r="CE16" s="52">
        <f>SUM(CE10:CE15)</f>
        <v>21</v>
      </c>
      <c r="CF16" s="53">
        <f t="shared" si="42"/>
        <v>2.1021021021021022</v>
      </c>
      <c r="CG16" s="54">
        <f>SUM(CG10:CG15)</f>
        <v>214</v>
      </c>
      <c r="CH16" s="56">
        <f t="shared" si="43"/>
        <v>21.421421421421421</v>
      </c>
    </row>
    <row r="17" spans="1:72" s="33" customFormat="1" x14ac:dyDescent="0.2">
      <c r="B17" s="34"/>
      <c r="C17" s="35"/>
      <c r="D17" s="35"/>
      <c r="E17" s="36"/>
      <c r="F17" s="35"/>
      <c r="G17" s="36"/>
      <c r="H17" s="35"/>
      <c r="I17" s="35"/>
      <c r="J17" s="35"/>
      <c r="K17" s="35"/>
      <c r="L17" s="36"/>
      <c r="M17" s="35"/>
      <c r="N17" s="36"/>
      <c r="O17" s="35"/>
      <c r="P17" s="35"/>
      <c r="Q17" s="35"/>
      <c r="R17" s="35"/>
      <c r="S17" s="36"/>
      <c r="T17" s="35"/>
      <c r="U17" s="35"/>
      <c r="V17" s="35"/>
      <c r="W17" s="35"/>
      <c r="X17" s="35"/>
      <c r="Y17" s="35"/>
      <c r="Z17" s="36"/>
      <c r="AA17" s="35"/>
      <c r="AB17" s="35"/>
      <c r="AC17" s="35"/>
      <c r="AD17" s="35"/>
      <c r="AE17" s="35"/>
      <c r="AF17" s="35"/>
      <c r="AG17" s="36"/>
      <c r="AH17" s="35"/>
      <c r="AI17" s="35"/>
      <c r="AJ17" s="35"/>
      <c r="AK17" s="35"/>
      <c r="AL17" s="35"/>
      <c r="AM17" s="35"/>
      <c r="AN17" s="36"/>
      <c r="AO17" s="35"/>
      <c r="AP17" s="35"/>
      <c r="AQ17" s="35"/>
      <c r="AR17" s="35"/>
      <c r="AS17" s="35"/>
      <c r="AT17" s="35"/>
      <c r="AU17" s="36"/>
      <c r="AV17" s="35"/>
      <c r="AW17" s="35"/>
      <c r="AX17" s="35"/>
      <c r="AY17" s="35"/>
      <c r="AZ17" s="35"/>
      <c r="BA17" s="35"/>
      <c r="BB17" s="36"/>
      <c r="BC17" s="35"/>
      <c r="BD17" s="36"/>
      <c r="BE17" s="35"/>
      <c r="BF17" s="35"/>
      <c r="BG17" s="35"/>
      <c r="BH17" s="35"/>
      <c r="BI17" s="36"/>
      <c r="BJ17" s="35"/>
      <c r="BK17" s="36"/>
      <c r="BL17" s="35"/>
      <c r="BM17" s="35"/>
      <c r="BN17" s="35"/>
      <c r="BO17" s="35"/>
      <c r="BP17" s="36"/>
      <c r="BQ17" s="35"/>
      <c r="BR17" s="36"/>
      <c r="BS17" s="35"/>
      <c r="BT17" s="35"/>
    </row>
    <row r="18" spans="1:72" s="33" customFormat="1" ht="13.5" x14ac:dyDescent="0.2">
      <c r="A18" s="37"/>
      <c r="B18" s="34"/>
      <c r="C18" s="35"/>
      <c r="D18" s="35"/>
      <c r="E18" s="36"/>
      <c r="F18" s="35"/>
      <c r="G18" s="36"/>
      <c r="H18" s="35"/>
      <c r="I18" s="35"/>
      <c r="J18" s="35"/>
      <c r="K18" s="35"/>
      <c r="L18" s="36"/>
      <c r="M18" s="35"/>
      <c r="N18" s="36"/>
      <c r="O18" s="35"/>
      <c r="P18" s="35"/>
      <c r="Q18" s="35"/>
      <c r="R18" s="35"/>
      <c r="S18" s="36"/>
      <c r="T18" s="35"/>
      <c r="U18" s="35"/>
      <c r="V18" s="35"/>
      <c r="W18" s="35"/>
      <c r="X18" s="35"/>
      <c r="Y18" s="35"/>
      <c r="Z18" s="36"/>
      <c r="AA18" s="35"/>
      <c r="AB18" s="35"/>
      <c r="AC18" s="35"/>
      <c r="AD18" s="35"/>
      <c r="AE18" s="35"/>
      <c r="AF18" s="35"/>
      <c r="AG18" s="36"/>
      <c r="AH18" s="35"/>
      <c r="AI18" s="35"/>
      <c r="AJ18" s="35"/>
      <c r="AK18" s="35"/>
      <c r="AL18" s="35"/>
      <c r="AM18" s="35"/>
      <c r="AN18" s="36"/>
      <c r="AO18" s="35"/>
      <c r="AP18" s="35"/>
      <c r="AQ18" s="35"/>
      <c r="AR18" s="35"/>
      <c r="AS18" s="35"/>
      <c r="AT18" s="35"/>
      <c r="AU18" s="36"/>
      <c r="AV18" s="35"/>
      <c r="AW18" s="35"/>
      <c r="AX18" s="35"/>
      <c r="AY18" s="35"/>
      <c r="AZ18" s="35"/>
      <c r="BA18" s="35"/>
      <c r="BB18" s="36"/>
      <c r="BC18" s="35"/>
      <c r="BD18" s="36"/>
      <c r="BE18" s="35"/>
      <c r="BF18" s="35"/>
      <c r="BG18" s="35"/>
      <c r="BH18" s="35"/>
      <c r="BI18" s="36"/>
      <c r="BJ18" s="35"/>
      <c r="BK18" s="36"/>
      <c r="BL18" s="35"/>
      <c r="BM18" s="35"/>
      <c r="BN18" s="35"/>
      <c r="BO18" s="35"/>
      <c r="BP18" s="36"/>
      <c r="BQ18" s="35"/>
      <c r="BR18" s="36"/>
      <c r="BS18" s="35"/>
      <c r="BT18" s="35"/>
    </row>
    <row r="19" spans="1:72" s="33" customFormat="1" x14ac:dyDescent="0.2">
      <c r="B19" s="34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6"/>
      <c r="BE19" s="35"/>
      <c r="BF19" s="35"/>
      <c r="BG19" s="35"/>
      <c r="BH19" s="35"/>
      <c r="BI19" s="35"/>
      <c r="BJ19" s="35"/>
      <c r="BK19" s="36"/>
      <c r="BL19" s="35"/>
      <c r="BM19" s="35"/>
      <c r="BN19" s="35"/>
      <c r="BO19" s="35"/>
      <c r="BP19" s="35"/>
      <c r="BQ19" s="35"/>
      <c r="BR19" s="36"/>
      <c r="BS19" s="35"/>
      <c r="BT19" s="35"/>
    </row>
    <row r="20" spans="1:72" s="33" customFormat="1" x14ac:dyDescent="0.2">
      <c r="B20" s="34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6"/>
      <c r="BE20" s="35"/>
      <c r="BF20" s="35"/>
      <c r="BG20" s="35"/>
      <c r="BH20" s="35"/>
      <c r="BI20" s="35"/>
      <c r="BJ20" s="35"/>
      <c r="BK20" s="36"/>
      <c r="BL20" s="35"/>
      <c r="BM20" s="35"/>
      <c r="BN20" s="35"/>
      <c r="BO20" s="35"/>
      <c r="BP20" s="35"/>
      <c r="BQ20" s="35"/>
      <c r="BR20" s="36"/>
      <c r="BS20" s="35"/>
      <c r="BT20" s="35"/>
    </row>
    <row r="21" spans="1:72" s="33" customFormat="1" x14ac:dyDescent="0.2">
      <c r="B21" s="34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6"/>
      <c r="BE21" s="35"/>
      <c r="BF21" s="35"/>
      <c r="BG21" s="35"/>
      <c r="BH21" s="35"/>
      <c r="BI21" s="35"/>
      <c r="BJ21" s="35"/>
      <c r="BK21" s="36"/>
      <c r="BL21" s="35"/>
      <c r="BM21" s="35"/>
      <c r="BN21" s="35"/>
      <c r="BO21" s="35"/>
      <c r="BP21" s="35"/>
      <c r="BQ21" s="35"/>
      <c r="BR21" s="36"/>
      <c r="BS21" s="35"/>
      <c r="BT21" s="35"/>
    </row>
    <row r="22" spans="1:72" s="33" customFormat="1" x14ac:dyDescent="0.2">
      <c r="B22" s="34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6"/>
      <c r="BE22" s="35"/>
      <c r="BF22" s="35"/>
      <c r="BG22" s="35"/>
      <c r="BH22" s="35"/>
      <c r="BI22" s="35"/>
      <c r="BJ22" s="35"/>
      <c r="BK22" s="36"/>
      <c r="BL22" s="35"/>
      <c r="BM22" s="35"/>
      <c r="BN22" s="35"/>
      <c r="BO22" s="35"/>
      <c r="BP22" s="35"/>
      <c r="BQ22" s="35"/>
      <c r="BR22" s="36"/>
      <c r="BS22" s="35"/>
      <c r="BT22" s="35"/>
    </row>
    <row r="23" spans="1:72" s="33" customFormat="1" x14ac:dyDescent="0.2">
      <c r="B23" s="34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6"/>
      <c r="BE23" s="35"/>
      <c r="BF23" s="35"/>
      <c r="BG23" s="35"/>
      <c r="BH23" s="35"/>
      <c r="BI23" s="35"/>
      <c r="BJ23" s="35"/>
      <c r="BK23" s="36"/>
      <c r="BL23" s="35"/>
      <c r="BM23" s="35"/>
      <c r="BN23" s="35"/>
      <c r="BO23" s="35"/>
      <c r="BP23" s="35"/>
      <c r="BQ23" s="35"/>
      <c r="BR23" s="36"/>
      <c r="BS23" s="35"/>
      <c r="BT23" s="35"/>
    </row>
    <row r="24" spans="1:72" s="33" customFormat="1" x14ac:dyDescent="0.2">
      <c r="B24" s="34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6"/>
      <c r="BE24" s="35"/>
      <c r="BF24" s="35"/>
      <c r="BG24" s="35"/>
      <c r="BH24" s="35"/>
      <c r="BI24" s="35"/>
      <c r="BJ24" s="35"/>
      <c r="BK24" s="36"/>
      <c r="BL24" s="35"/>
      <c r="BM24" s="35"/>
      <c r="BN24" s="35"/>
      <c r="BO24" s="35"/>
      <c r="BP24" s="35"/>
      <c r="BQ24" s="35"/>
      <c r="BR24" s="36"/>
      <c r="BS24" s="35"/>
      <c r="BT24" s="35"/>
    </row>
    <row r="25" spans="1:72" s="33" customFormat="1" x14ac:dyDescent="0.2">
      <c r="B25" s="34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6"/>
      <c r="BE25" s="35"/>
      <c r="BF25" s="35"/>
      <c r="BG25" s="35"/>
      <c r="BH25" s="35"/>
      <c r="BI25" s="35"/>
      <c r="BJ25" s="35"/>
      <c r="BK25" s="36"/>
      <c r="BL25" s="35"/>
      <c r="BM25" s="35"/>
      <c r="BN25" s="35"/>
      <c r="BO25" s="35"/>
      <c r="BP25" s="35"/>
      <c r="BQ25" s="35"/>
      <c r="BR25" s="36"/>
      <c r="BS25" s="35"/>
      <c r="BT25" s="35"/>
    </row>
    <row r="26" spans="1:72" s="33" customFormat="1" x14ac:dyDescent="0.2">
      <c r="B26" s="34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6"/>
      <c r="BE26" s="35"/>
      <c r="BF26" s="35"/>
      <c r="BG26" s="35"/>
      <c r="BH26" s="35"/>
      <c r="BI26" s="35"/>
      <c r="BJ26" s="35"/>
      <c r="BK26" s="36"/>
      <c r="BL26" s="35"/>
      <c r="BM26" s="35"/>
      <c r="BN26" s="35"/>
      <c r="BO26" s="35"/>
      <c r="BP26" s="35"/>
      <c r="BQ26" s="35"/>
      <c r="BR26" s="36"/>
      <c r="BS26" s="35"/>
      <c r="BT26" s="35"/>
    </row>
    <row r="27" spans="1:72" s="33" customFormat="1" x14ac:dyDescent="0.2">
      <c r="B27" s="34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35"/>
      <c r="BL27" s="35"/>
      <c r="BM27" s="35"/>
      <c r="BN27" s="35"/>
      <c r="BO27" s="35"/>
      <c r="BP27" s="35"/>
      <c r="BQ27" s="35"/>
      <c r="BR27" s="35"/>
      <c r="BS27" s="35"/>
      <c r="BT27" s="35"/>
    </row>
    <row r="28" spans="1:72" s="33" customFormat="1" x14ac:dyDescent="0.2">
      <c r="B28" s="34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35"/>
      <c r="BT28" s="35"/>
    </row>
    <row r="29" spans="1:72" s="33" customFormat="1" x14ac:dyDescent="0.2">
      <c r="B29" s="34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</row>
    <row r="30" spans="1:72" s="33" customFormat="1" x14ac:dyDescent="0.2">
      <c r="B30" s="34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5"/>
      <c r="BR30" s="35"/>
      <c r="BS30" s="35"/>
      <c r="BT30" s="35"/>
    </row>
    <row r="31" spans="1:72" s="33" customFormat="1" x14ac:dyDescent="0.2">
      <c r="B31" s="34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35"/>
      <c r="BT31" s="35"/>
    </row>
    <row r="32" spans="1:72" s="33" customFormat="1" x14ac:dyDescent="0.2">
      <c r="B32" s="34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5"/>
      <c r="BM32" s="35"/>
      <c r="BN32" s="35"/>
      <c r="BO32" s="35"/>
      <c r="BP32" s="35"/>
      <c r="BQ32" s="35"/>
      <c r="BR32" s="35"/>
      <c r="BS32" s="35"/>
      <c r="BT32" s="35"/>
    </row>
    <row r="33" spans="2:72" s="33" customFormat="1" x14ac:dyDescent="0.2">
      <c r="B33" s="34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5"/>
      <c r="BM33" s="35"/>
      <c r="BN33" s="35"/>
      <c r="BO33" s="35"/>
      <c r="BP33" s="35"/>
      <c r="BQ33" s="35"/>
      <c r="BR33" s="35"/>
      <c r="BS33" s="35"/>
      <c r="BT33" s="35"/>
    </row>
    <row r="34" spans="2:72" s="33" customFormat="1" x14ac:dyDescent="0.2">
      <c r="B34" s="34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5"/>
      <c r="BM34" s="35"/>
      <c r="BN34" s="35"/>
      <c r="BO34" s="35"/>
      <c r="BP34" s="35"/>
      <c r="BQ34" s="35"/>
      <c r="BR34" s="35"/>
      <c r="BS34" s="35"/>
      <c r="BT34" s="35"/>
    </row>
    <row r="35" spans="2:72" s="33" customFormat="1" x14ac:dyDescent="0.2">
      <c r="B35" s="34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5"/>
      <c r="BK35" s="35"/>
      <c r="BL35" s="35"/>
      <c r="BM35" s="35"/>
      <c r="BN35" s="35"/>
      <c r="BO35" s="35"/>
      <c r="BP35" s="35"/>
      <c r="BQ35" s="35"/>
      <c r="BR35" s="35"/>
      <c r="BS35" s="35"/>
      <c r="BT35" s="35"/>
    </row>
    <row r="36" spans="2:72" s="33" customFormat="1" x14ac:dyDescent="0.2">
      <c r="B36" s="34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5"/>
      <c r="BS36" s="35"/>
      <c r="BT36" s="35"/>
    </row>
    <row r="37" spans="2:72" s="33" customFormat="1" x14ac:dyDescent="0.2">
      <c r="B37" s="34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  <c r="BF37" s="35"/>
      <c r="BG37" s="35"/>
      <c r="BH37" s="35"/>
      <c r="BI37" s="35"/>
      <c r="BJ37" s="35"/>
      <c r="BK37" s="35"/>
      <c r="BL37" s="35"/>
      <c r="BM37" s="35"/>
      <c r="BN37" s="35"/>
      <c r="BO37" s="35"/>
      <c r="BP37" s="35"/>
      <c r="BQ37" s="35"/>
      <c r="BR37" s="35"/>
      <c r="BS37" s="35"/>
      <c r="BT37" s="35"/>
    </row>
    <row r="38" spans="2:72" s="33" customFormat="1" x14ac:dyDescent="0.2">
      <c r="B38" s="34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  <c r="BF38" s="35"/>
      <c r="BG38" s="35"/>
      <c r="BH38" s="35"/>
      <c r="BI38" s="35"/>
      <c r="BJ38" s="35"/>
      <c r="BK38" s="35"/>
      <c r="BL38" s="35"/>
      <c r="BM38" s="35"/>
      <c r="BN38" s="35"/>
      <c r="BO38" s="35"/>
      <c r="BP38" s="35"/>
      <c r="BQ38" s="35"/>
      <c r="BR38" s="35"/>
      <c r="BS38" s="35"/>
      <c r="BT38" s="35"/>
    </row>
    <row r="39" spans="2:72" s="33" customFormat="1" x14ac:dyDescent="0.2">
      <c r="B39" s="34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  <c r="BF39" s="35"/>
      <c r="BG39" s="35"/>
      <c r="BH39" s="35"/>
      <c r="BI39" s="35"/>
      <c r="BJ39" s="35"/>
      <c r="BK39" s="35"/>
      <c r="BL39" s="35"/>
      <c r="BM39" s="35"/>
      <c r="BN39" s="35"/>
      <c r="BO39" s="35"/>
      <c r="BP39" s="35"/>
      <c r="BQ39" s="35"/>
      <c r="BR39" s="35"/>
      <c r="BS39" s="35"/>
      <c r="BT39" s="35"/>
    </row>
    <row r="40" spans="2:72" s="33" customFormat="1" x14ac:dyDescent="0.2">
      <c r="B40" s="34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  <c r="BF40" s="35"/>
      <c r="BG40" s="35"/>
      <c r="BH40" s="35"/>
      <c r="BI40" s="35"/>
      <c r="BJ40" s="35"/>
      <c r="BK40" s="35"/>
      <c r="BL40" s="35"/>
      <c r="BM40" s="35"/>
      <c r="BN40" s="35"/>
      <c r="BO40" s="35"/>
      <c r="BP40" s="35"/>
      <c r="BQ40" s="35"/>
      <c r="BR40" s="35"/>
      <c r="BS40" s="35"/>
      <c r="BT40" s="35"/>
    </row>
    <row r="41" spans="2:72" s="33" customFormat="1" x14ac:dyDescent="0.2">
      <c r="B41" s="34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5"/>
      <c r="BE41" s="35"/>
      <c r="BF41" s="35"/>
      <c r="BG41" s="35"/>
      <c r="BH41" s="35"/>
      <c r="BI41" s="35"/>
      <c r="BJ41" s="35"/>
      <c r="BK41" s="35"/>
      <c r="BL41" s="35"/>
      <c r="BM41" s="35"/>
      <c r="BN41" s="35"/>
      <c r="BO41" s="35"/>
      <c r="BP41" s="35"/>
      <c r="BQ41" s="35"/>
      <c r="BR41" s="35"/>
      <c r="BS41" s="35"/>
      <c r="BT41" s="35"/>
    </row>
    <row r="42" spans="2:72" s="33" customFormat="1" x14ac:dyDescent="0.2">
      <c r="B42" s="34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5"/>
      <c r="AZ42" s="35"/>
      <c r="BA42" s="35"/>
      <c r="BB42" s="35"/>
      <c r="BC42" s="35"/>
      <c r="BD42" s="35"/>
      <c r="BE42" s="35"/>
      <c r="BF42" s="35"/>
      <c r="BG42" s="35"/>
      <c r="BH42" s="35"/>
      <c r="BI42" s="35"/>
      <c r="BJ42" s="35"/>
      <c r="BK42" s="35"/>
      <c r="BL42" s="35"/>
      <c r="BM42" s="35"/>
      <c r="BN42" s="35"/>
      <c r="BO42" s="35"/>
      <c r="BP42" s="35"/>
      <c r="BQ42" s="35"/>
      <c r="BR42" s="35"/>
      <c r="BS42" s="35"/>
      <c r="BT42" s="35"/>
    </row>
    <row r="43" spans="2:72" s="33" customFormat="1" x14ac:dyDescent="0.2">
      <c r="B43" s="34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  <c r="BF43" s="35"/>
      <c r="BG43" s="35"/>
      <c r="BH43" s="35"/>
      <c r="BI43" s="35"/>
      <c r="BJ43" s="35"/>
      <c r="BK43" s="35"/>
      <c r="BL43" s="35"/>
      <c r="BM43" s="35"/>
      <c r="BN43" s="35"/>
      <c r="BO43" s="35"/>
      <c r="BP43" s="35"/>
      <c r="BQ43" s="35"/>
      <c r="BR43" s="35"/>
      <c r="BS43" s="35"/>
      <c r="BT43" s="35"/>
    </row>
    <row r="44" spans="2:72" s="33" customFormat="1" x14ac:dyDescent="0.2">
      <c r="B44" s="34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F44" s="35"/>
      <c r="BG44" s="35"/>
      <c r="BH44" s="35"/>
      <c r="BI44" s="35"/>
      <c r="BJ44" s="35"/>
      <c r="BK44" s="35"/>
      <c r="BL44" s="35"/>
      <c r="BM44" s="35"/>
      <c r="BN44" s="35"/>
      <c r="BO44" s="35"/>
      <c r="BP44" s="35"/>
      <c r="BQ44" s="35"/>
      <c r="BR44" s="35"/>
      <c r="BS44" s="35"/>
      <c r="BT44" s="35"/>
    </row>
    <row r="45" spans="2:72" s="33" customFormat="1" x14ac:dyDescent="0.2">
      <c r="B45" s="34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  <c r="BF45" s="35"/>
      <c r="BG45" s="35"/>
      <c r="BH45" s="35"/>
      <c r="BI45" s="35"/>
      <c r="BJ45" s="35"/>
      <c r="BK45" s="35"/>
      <c r="BL45" s="35"/>
      <c r="BM45" s="35"/>
      <c r="BN45" s="35"/>
      <c r="BO45" s="35"/>
      <c r="BP45" s="35"/>
      <c r="BQ45" s="35"/>
      <c r="BR45" s="35"/>
      <c r="BS45" s="35"/>
      <c r="BT45" s="35"/>
    </row>
    <row r="46" spans="2:72" s="33" customFormat="1" x14ac:dyDescent="0.2">
      <c r="B46" s="34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  <c r="BF46" s="35"/>
      <c r="BG46" s="35"/>
      <c r="BH46" s="35"/>
      <c r="BI46" s="35"/>
      <c r="BJ46" s="35"/>
      <c r="BK46" s="35"/>
      <c r="BL46" s="35"/>
      <c r="BM46" s="35"/>
      <c r="BN46" s="35"/>
      <c r="BO46" s="35"/>
      <c r="BP46" s="35"/>
      <c r="BQ46" s="35"/>
      <c r="BR46" s="35"/>
      <c r="BS46" s="35"/>
      <c r="BT46" s="35"/>
    </row>
    <row r="47" spans="2:72" s="33" customFormat="1" x14ac:dyDescent="0.2">
      <c r="B47" s="34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35"/>
      <c r="BR47" s="35"/>
      <c r="BS47" s="35"/>
      <c r="BT47" s="35"/>
    </row>
    <row r="48" spans="2:72" s="33" customFormat="1" x14ac:dyDescent="0.2">
      <c r="B48" s="34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5"/>
      <c r="BB48" s="35"/>
      <c r="BC48" s="35"/>
      <c r="BD48" s="35"/>
      <c r="BE48" s="35"/>
      <c r="BF48" s="35"/>
      <c r="BG48" s="35"/>
      <c r="BH48" s="35"/>
      <c r="BI48" s="35"/>
      <c r="BJ48" s="35"/>
      <c r="BK48" s="35"/>
      <c r="BL48" s="35"/>
      <c r="BM48" s="35"/>
      <c r="BN48" s="35"/>
      <c r="BO48" s="35"/>
      <c r="BP48" s="35"/>
      <c r="BQ48" s="35"/>
      <c r="BR48" s="35"/>
      <c r="BS48" s="35"/>
      <c r="BT48" s="35"/>
    </row>
    <row r="49" spans="2:72" s="33" customFormat="1" x14ac:dyDescent="0.2">
      <c r="B49" s="34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5"/>
      <c r="AZ49" s="35"/>
      <c r="BA49" s="35"/>
      <c r="BB49" s="35"/>
      <c r="BC49" s="35"/>
      <c r="BD49" s="35"/>
      <c r="BE49" s="35"/>
      <c r="BF49" s="35"/>
      <c r="BG49" s="35"/>
      <c r="BH49" s="35"/>
      <c r="BI49" s="35"/>
      <c r="BJ49" s="35"/>
      <c r="BK49" s="35"/>
      <c r="BL49" s="35"/>
      <c r="BM49" s="35"/>
      <c r="BN49" s="35"/>
      <c r="BO49" s="35"/>
      <c r="BP49" s="35"/>
      <c r="BQ49" s="35"/>
      <c r="BR49" s="35"/>
      <c r="BS49" s="35"/>
      <c r="BT49" s="35"/>
    </row>
    <row r="50" spans="2:72" s="33" customFormat="1" x14ac:dyDescent="0.2">
      <c r="B50" s="34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35"/>
      <c r="BM50" s="35"/>
      <c r="BN50" s="35"/>
      <c r="BO50" s="35"/>
      <c r="BP50" s="35"/>
      <c r="BQ50" s="35"/>
      <c r="BR50" s="35"/>
      <c r="BS50" s="35"/>
      <c r="BT50" s="35"/>
    </row>
    <row r="51" spans="2:72" s="33" customFormat="1" x14ac:dyDescent="0.2">
      <c r="B51" s="34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5"/>
      <c r="AV51" s="35"/>
      <c r="AW51" s="35"/>
      <c r="AX51" s="35"/>
      <c r="AY51" s="35"/>
      <c r="AZ51" s="35"/>
      <c r="BA51" s="35"/>
      <c r="BB51" s="35"/>
      <c r="BC51" s="35"/>
      <c r="BD51" s="35"/>
      <c r="BE51" s="35"/>
      <c r="BF51" s="35"/>
      <c r="BG51" s="35"/>
      <c r="BH51" s="35"/>
      <c r="BI51" s="35"/>
      <c r="BJ51" s="35"/>
      <c r="BK51" s="35"/>
      <c r="BL51" s="35"/>
      <c r="BM51" s="35"/>
      <c r="BN51" s="35"/>
      <c r="BO51" s="35"/>
      <c r="BP51" s="35"/>
      <c r="BQ51" s="35"/>
      <c r="BR51" s="35"/>
      <c r="BS51" s="35"/>
      <c r="BT51" s="35"/>
    </row>
    <row r="52" spans="2:72" s="33" customFormat="1" x14ac:dyDescent="0.2">
      <c r="B52" s="34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  <c r="AY52" s="35"/>
      <c r="AZ52" s="35"/>
      <c r="BA52" s="35"/>
      <c r="BB52" s="35"/>
      <c r="BC52" s="35"/>
      <c r="BD52" s="35"/>
      <c r="BE52" s="35"/>
      <c r="BF52" s="35"/>
      <c r="BG52" s="35"/>
      <c r="BH52" s="35"/>
      <c r="BI52" s="35"/>
      <c r="BJ52" s="35"/>
      <c r="BK52" s="35"/>
      <c r="BL52" s="35"/>
      <c r="BM52" s="35"/>
      <c r="BN52" s="35"/>
      <c r="BO52" s="35"/>
      <c r="BP52" s="35"/>
      <c r="BQ52" s="35"/>
      <c r="BR52" s="35"/>
      <c r="BS52" s="35"/>
      <c r="BT52" s="35"/>
    </row>
    <row r="53" spans="2:72" s="33" customFormat="1" x14ac:dyDescent="0.2">
      <c r="B53" s="34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5"/>
      <c r="AY53" s="35"/>
      <c r="AZ53" s="35"/>
      <c r="BA53" s="35"/>
      <c r="BB53" s="35"/>
      <c r="BC53" s="35"/>
      <c r="BD53" s="35"/>
      <c r="BE53" s="35"/>
      <c r="BF53" s="35"/>
      <c r="BG53" s="35"/>
      <c r="BH53" s="35"/>
      <c r="BI53" s="35"/>
      <c r="BJ53" s="35"/>
      <c r="BK53" s="35"/>
      <c r="BL53" s="35"/>
      <c r="BM53" s="35"/>
      <c r="BN53" s="35"/>
      <c r="BO53" s="35"/>
      <c r="BP53" s="35"/>
      <c r="BQ53" s="35"/>
      <c r="BR53" s="35"/>
      <c r="BS53" s="35"/>
      <c r="BT53" s="35"/>
    </row>
    <row r="54" spans="2:72" s="33" customFormat="1" x14ac:dyDescent="0.2">
      <c r="B54" s="34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  <c r="BF54" s="35"/>
      <c r="BG54" s="35"/>
      <c r="BH54" s="35"/>
      <c r="BI54" s="35"/>
      <c r="BJ54" s="35"/>
      <c r="BK54" s="35"/>
      <c r="BL54" s="35"/>
      <c r="BM54" s="35"/>
      <c r="BN54" s="35"/>
      <c r="BO54" s="35"/>
      <c r="BP54" s="35"/>
      <c r="BQ54" s="35"/>
      <c r="BR54" s="35"/>
      <c r="BS54" s="35"/>
      <c r="BT54" s="35"/>
    </row>
    <row r="55" spans="2:72" s="33" customFormat="1" x14ac:dyDescent="0.2">
      <c r="B55" s="34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  <c r="BR55" s="35"/>
      <c r="BS55" s="35"/>
      <c r="BT55" s="35"/>
    </row>
    <row r="56" spans="2:72" s="33" customFormat="1" x14ac:dyDescent="0.2">
      <c r="B56" s="34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35"/>
      <c r="AS56" s="35"/>
      <c r="AT56" s="35"/>
      <c r="AU56" s="35"/>
      <c r="AV56" s="35"/>
      <c r="AW56" s="35"/>
      <c r="AX56" s="35"/>
      <c r="AY56" s="35"/>
      <c r="AZ56" s="35"/>
      <c r="BA56" s="35"/>
      <c r="BB56" s="35"/>
      <c r="BC56" s="35"/>
      <c r="BD56" s="35"/>
      <c r="BE56" s="35"/>
      <c r="BF56" s="35"/>
      <c r="BG56" s="35"/>
      <c r="BH56" s="35"/>
      <c r="BI56" s="35"/>
      <c r="BJ56" s="35"/>
      <c r="BK56" s="35"/>
      <c r="BL56" s="35"/>
      <c r="BM56" s="35"/>
      <c r="BN56" s="35"/>
      <c r="BO56" s="35"/>
      <c r="BP56" s="35"/>
      <c r="BQ56" s="35"/>
      <c r="BR56" s="35"/>
      <c r="BS56" s="35"/>
      <c r="BT56" s="35"/>
    </row>
    <row r="57" spans="2:72" s="33" customFormat="1" x14ac:dyDescent="0.2">
      <c r="B57" s="34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35"/>
      <c r="BM57" s="35"/>
      <c r="BN57" s="35"/>
      <c r="BO57" s="35"/>
      <c r="BP57" s="35"/>
      <c r="BQ57" s="35"/>
      <c r="BR57" s="35"/>
      <c r="BS57" s="35"/>
      <c r="BT57" s="35"/>
    </row>
    <row r="58" spans="2:72" s="33" customFormat="1" x14ac:dyDescent="0.2">
      <c r="B58" s="34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5"/>
      <c r="AR58" s="35"/>
      <c r="AS58" s="35"/>
      <c r="AT58" s="35"/>
      <c r="AU58" s="35"/>
      <c r="AV58" s="35"/>
      <c r="AW58" s="35"/>
      <c r="AX58" s="35"/>
      <c r="AY58" s="35"/>
      <c r="AZ58" s="35"/>
      <c r="BA58" s="35"/>
      <c r="BB58" s="35"/>
      <c r="BC58" s="35"/>
      <c r="BD58" s="35"/>
      <c r="BE58" s="35"/>
      <c r="BF58" s="35"/>
      <c r="BG58" s="35"/>
      <c r="BH58" s="35"/>
      <c r="BI58" s="35"/>
      <c r="BJ58" s="35"/>
      <c r="BK58" s="35"/>
      <c r="BL58" s="35"/>
      <c r="BM58" s="35"/>
      <c r="BN58" s="35"/>
      <c r="BO58" s="35"/>
      <c r="BP58" s="35"/>
      <c r="BQ58" s="35"/>
      <c r="BR58" s="35"/>
      <c r="BS58" s="35"/>
      <c r="BT58" s="35"/>
    </row>
    <row r="59" spans="2:72" s="33" customFormat="1" x14ac:dyDescent="0.2">
      <c r="B59" s="34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  <c r="AM59" s="35"/>
      <c r="AN59" s="35"/>
      <c r="AO59" s="35"/>
      <c r="AP59" s="35"/>
      <c r="AQ59" s="35"/>
      <c r="AR59" s="35"/>
      <c r="AS59" s="35"/>
      <c r="AT59" s="35"/>
      <c r="AU59" s="35"/>
      <c r="AV59" s="35"/>
      <c r="AW59" s="35"/>
      <c r="AX59" s="35"/>
      <c r="AY59" s="35"/>
      <c r="AZ59" s="35"/>
      <c r="BA59" s="35"/>
      <c r="BB59" s="35"/>
      <c r="BC59" s="35"/>
      <c r="BD59" s="35"/>
      <c r="BE59" s="35"/>
      <c r="BF59" s="35"/>
      <c r="BG59" s="35"/>
      <c r="BH59" s="35"/>
      <c r="BI59" s="35"/>
      <c r="BJ59" s="35"/>
      <c r="BK59" s="35"/>
      <c r="BL59" s="35"/>
      <c r="BM59" s="35"/>
      <c r="BN59" s="35"/>
      <c r="BO59" s="35"/>
      <c r="BP59" s="35"/>
      <c r="BQ59" s="35"/>
      <c r="BR59" s="35"/>
      <c r="BS59" s="35"/>
      <c r="BT59" s="35"/>
    </row>
    <row r="60" spans="2:72" s="33" customFormat="1" x14ac:dyDescent="0.2">
      <c r="B60" s="34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/>
      <c r="AM60" s="35"/>
      <c r="AN60" s="35"/>
      <c r="AO60" s="35"/>
      <c r="AP60" s="35"/>
      <c r="AQ60" s="35"/>
      <c r="AR60" s="35"/>
      <c r="AS60" s="35"/>
      <c r="AT60" s="35"/>
      <c r="AU60" s="35"/>
      <c r="AV60" s="35"/>
      <c r="AW60" s="35"/>
      <c r="AX60" s="35"/>
      <c r="AY60" s="35"/>
      <c r="AZ60" s="35"/>
      <c r="BA60" s="35"/>
      <c r="BB60" s="35"/>
      <c r="BC60" s="35"/>
      <c r="BD60" s="35"/>
      <c r="BE60" s="35"/>
      <c r="BF60" s="35"/>
      <c r="BG60" s="35"/>
      <c r="BH60" s="35"/>
      <c r="BI60" s="35"/>
      <c r="BJ60" s="35"/>
      <c r="BK60" s="35"/>
      <c r="BL60" s="35"/>
      <c r="BM60" s="35"/>
      <c r="BN60" s="35"/>
      <c r="BO60" s="35"/>
      <c r="BP60" s="35"/>
      <c r="BQ60" s="35"/>
      <c r="BR60" s="35"/>
      <c r="BS60" s="35"/>
      <c r="BT60" s="35"/>
    </row>
    <row r="61" spans="2:72" s="41" customFormat="1" x14ac:dyDescent="0.2">
      <c r="B61" s="42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</row>
    <row r="62" spans="2:72" s="41" customFormat="1" x14ac:dyDescent="0.2">
      <c r="B62" s="4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</row>
    <row r="63" spans="2:72" s="41" customFormat="1" x14ac:dyDescent="0.2">
      <c r="B63" s="4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</row>
    <row r="64" spans="2:72" s="41" customFormat="1" x14ac:dyDescent="0.2">
      <c r="B64" s="4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</row>
    <row r="65" spans="2:72" s="41" customFormat="1" x14ac:dyDescent="0.2">
      <c r="B65" s="4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</row>
    <row r="66" spans="2:72" s="41" customFormat="1" x14ac:dyDescent="0.2">
      <c r="B66" s="4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</row>
    <row r="67" spans="2:72" s="41" customFormat="1" x14ac:dyDescent="0.2">
      <c r="B67" s="4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</row>
    <row r="68" spans="2:72" s="41" customFormat="1" x14ac:dyDescent="0.2">
      <c r="B68" s="4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</row>
    <row r="69" spans="2:72" s="41" customFormat="1" x14ac:dyDescent="0.2">
      <c r="B69" s="4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</row>
    <row r="70" spans="2:72" s="41" customFormat="1" x14ac:dyDescent="0.2">
      <c r="B70" s="4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</row>
    <row r="71" spans="2:72" s="41" customFormat="1" x14ac:dyDescent="0.2">
      <c r="B71" s="4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</row>
    <row r="72" spans="2:72" s="41" customFormat="1" x14ac:dyDescent="0.2">
      <c r="B72" s="4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</row>
    <row r="73" spans="2:72" s="41" customFormat="1" x14ac:dyDescent="0.2">
      <c r="B73" s="4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</row>
    <row r="74" spans="2:72" s="41" customFormat="1" x14ac:dyDescent="0.2">
      <c r="B74" s="4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</row>
    <row r="75" spans="2:72" s="41" customFormat="1" x14ac:dyDescent="0.2">
      <c r="B75" s="42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</row>
    <row r="76" spans="2:72" s="41" customFormat="1" x14ac:dyDescent="0.2">
      <c r="B76" s="42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</row>
    <row r="77" spans="2:72" s="41" customFormat="1" x14ac:dyDescent="0.2">
      <c r="B77" s="42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</row>
    <row r="78" spans="2:72" s="41" customFormat="1" x14ac:dyDescent="0.2">
      <c r="B78" s="42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</row>
    <row r="79" spans="2:72" s="41" customFormat="1" x14ac:dyDescent="0.2">
      <c r="B79" s="4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</row>
    <row r="80" spans="2:72" s="41" customFormat="1" x14ac:dyDescent="0.2">
      <c r="B80" s="42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</row>
    <row r="81" spans="2:72" s="41" customFormat="1" x14ac:dyDescent="0.2">
      <c r="B81" s="42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</row>
    <row r="82" spans="2:72" s="41" customFormat="1" x14ac:dyDescent="0.2">
      <c r="B82" s="42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</row>
    <row r="83" spans="2:72" s="41" customFormat="1" x14ac:dyDescent="0.2">
      <c r="B83" s="42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</row>
    <row r="84" spans="2:72" s="41" customFormat="1" x14ac:dyDescent="0.2">
      <c r="B84" s="42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</row>
    <row r="85" spans="2:72" s="41" customFormat="1" x14ac:dyDescent="0.2">
      <c r="B85" s="42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</row>
    <row r="86" spans="2:72" s="41" customFormat="1" x14ac:dyDescent="0.2">
      <c r="B86" s="42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</row>
    <row r="87" spans="2:72" s="41" customFormat="1" x14ac:dyDescent="0.2">
      <c r="B87" s="42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</row>
    <row r="88" spans="2:72" s="41" customFormat="1" x14ac:dyDescent="0.2">
      <c r="B88" s="42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</row>
    <row r="89" spans="2:72" s="41" customFormat="1" x14ac:dyDescent="0.2">
      <c r="B89" s="42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</row>
    <row r="90" spans="2:72" s="41" customFormat="1" x14ac:dyDescent="0.2">
      <c r="B90" s="42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</row>
    <row r="91" spans="2:72" s="41" customFormat="1" x14ac:dyDescent="0.2">
      <c r="B91" s="42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</row>
    <row r="92" spans="2:72" s="41" customFormat="1" x14ac:dyDescent="0.2">
      <c r="B92" s="42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</row>
    <row r="93" spans="2:72" s="41" customFormat="1" x14ac:dyDescent="0.2">
      <c r="B93" s="42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</row>
    <row r="94" spans="2:72" s="41" customFormat="1" x14ac:dyDescent="0.2">
      <c r="B94" s="42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</row>
    <row r="95" spans="2:72" s="41" customFormat="1" x14ac:dyDescent="0.2">
      <c r="B95" s="42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</row>
    <row r="96" spans="2:72" s="41" customFormat="1" x14ac:dyDescent="0.2">
      <c r="B96" s="42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</row>
    <row r="97" spans="2:72" s="41" customFormat="1" x14ac:dyDescent="0.2">
      <c r="B97" s="42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</row>
    <row r="98" spans="2:72" s="41" customFormat="1" x14ac:dyDescent="0.2">
      <c r="B98" s="42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</row>
    <row r="99" spans="2:72" s="41" customFormat="1" x14ac:dyDescent="0.2">
      <c r="B99" s="42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</row>
    <row r="100" spans="2:72" s="41" customFormat="1" x14ac:dyDescent="0.2">
      <c r="B100" s="42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</row>
    <row r="101" spans="2:72" s="41" customFormat="1" x14ac:dyDescent="0.2">
      <c r="B101" s="42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</row>
    <row r="102" spans="2:72" s="41" customFormat="1" x14ac:dyDescent="0.2">
      <c r="B102" s="42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</row>
    <row r="103" spans="2:72" s="41" customFormat="1" x14ac:dyDescent="0.2">
      <c r="B103" s="42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</row>
    <row r="104" spans="2:72" s="41" customFormat="1" x14ac:dyDescent="0.2">
      <c r="B104" s="42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</row>
    <row r="105" spans="2:72" s="41" customFormat="1" x14ac:dyDescent="0.2">
      <c r="B105" s="42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</row>
    <row r="106" spans="2:72" s="41" customFormat="1" x14ac:dyDescent="0.2">
      <c r="B106" s="42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</row>
    <row r="107" spans="2:72" s="41" customFormat="1" x14ac:dyDescent="0.2">
      <c r="B107" s="42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</row>
    <row r="108" spans="2:72" s="41" customFormat="1" x14ac:dyDescent="0.2">
      <c r="B108" s="42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</row>
    <row r="109" spans="2:72" s="41" customFormat="1" x14ac:dyDescent="0.2">
      <c r="B109" s="42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</row>
    <row r="110" spans="2:72" s="41" customFormat="1" x14ac:dyDescent="0.2">
      <c r="B110" s="42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</row>
    <row r="111" spans="2:72" s="41" customFormat="1" x14ac:dyDescent="0.2">
      <c r="B111" s="42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</row>
    <row r="112" spans="2:72" s="41" customFormat="1" x14ac:dyDescent="0.2">
      <c r="B112" s="42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</row>
    <row r="113" spans="2:72" s="41" customFormat="1" x14ac:dyDescent="0.2">
      <c r="B113" s="42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</row>
    <row r="114" spans="2:72" s="41" customFormat="1" x14ac:dyDescent="0.2">
      <c r="B114" s="42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</row>
    <row r="115" spans="2:72" s="41" customFormat="1" x14ac:dyDescent="0.2">
      <c r="B115" s="42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</row>
    <row r="116" spans="2:72" s="41" customFormat="1" x14ac:dyDescent="0.2">
      <c r="B116" s="42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</row>
    <row r="117" spans="2:72" s="41" customFormat="1" x14ac:dyDescent="0.2">
      <c r="B117" s="42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</row>
    <row r="118" spans="2:72" s="41" customFormat="1" x14ac:dyDescent="0.2">
      <c r="B118" s="42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</row>
    <row r="119" spans="2:72" s="41" customFormat="1" x14ac:dyDescent="0.2">
      <c r="B119" s="42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</row>
    <row r="120" spans="2:72" s="41" customFormat="1" x14ac:dyDescent="0.2">
      <c r="B120" s="42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</row>
    <row r="121" spans="2:72" s="41" customFormat="1" x14ac:dyDescent="0.2">
      <c r="B121" s="42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</row>
    <row r="122" spans="2:72" s="41" customFormat="1" x14ac:dyDescent="0.2">
      <c r="B122" s="42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</row>
    <row r="123" spans="2:72" s="41" customFormat="1" x14ac:dyDescent="0.2">
      <c r="B123" s="42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</row>
    <row r="124" spans="2:72" s="41" customFormat="1" x14ac:dyDescent="0.2">
      <c r="B124" s="42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</row>
    <row r="125" spans="2:72" s="41" customFormat="1" x14ac:dyDescent="0.2">
      <c r="B125" s="42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</row>
    <row r="126" spans="2:72" s="41" customFormat="1" x14ac:dyDescent="0.2">
      <c r="B126" s="42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</row>
    <row r="127" spans="2:72" s="41" customFormat="1" x14ac:dyDescent="0.2">
      <c r="B127" s="42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</row>
    <row r="128" spans="2:72" s="41" customFormat="1" x14ac:dyDescent="0.2">
      <c r="B128" s="42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</row>
    <row r="129" spans="2:72" s="41" customFormat="1" x14ac:dyDescent="0.2">
      <c r="B129" s="42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</row>
    <row r="130" spans="2:72" s="41" customFormat="1" x14ac:dyDescent="0.2">
      <c r="B130" s="42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</row>
    <row r="131" spans="2:72" s="41" customFormat="1" x14ac:dyDescent="0.2">
      <c r="B131" s="42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</row>
    <row r="132" spans="2:72" s="41" customFormat="1" x14ac:dyDescent="0.2">
      <c r="B132" s="42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</row>
    <row r="133" spans="2:72" s="41" customFormat="1" x14ac:dyDescent="0.2">
      <c r="B133" s="42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</row>
    <row r="134" spans="2:72" s="41" customFormat="1" x14ac:dyDescent="0.2">
      <c r="B134" s="42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</row>
    <row r="135" spans="2:72" s="41" customFormat="1" x14ac:dyDescent="0.2">
      <c r="B135" s="42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</row>
    <row r="136" spans="2:72" s="41" customFormat="1" x14ac:dyDescent="0.2">
      <c r="B136" s="42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</row>
    <row r="137" spans="2:72" s="41" customFormat="1" x14ac:dyDescent="0.2">
      <c r="B137" s="42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</row>
    <row r="138" spans="2:72" s="41" customFormat="1" x14ac:dyDescent="0.2">
      <c r="B138" s="42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</row>
    <row r="139" spans="2:72" s="41" customFormat="1" x14ac:dyDescent="0.2">
      <c r="B139" s="42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</row>
    <row r="140" spans="2:72" s="41" customFormat="1" x14ac:dyDescent="0.2">
      <c r="B140" s="42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</row>
    <row r="141" spans="2:72" s="41" customFormat="1" x14ac:dyDescent="0.2">
      <c r="B141" s="42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</row>
    <row r="142" spans="2:72" s="41" customFormat="1" x14ac:dyDescent="0.2">
      <c r="B142" s="42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</row>
    <row r="143" spans="2:72" s="41" customFormat="1" x14ac:dyDescent="0.2">
      <c r="B143" s="42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</row>
    <row r="144" spans="2:72" s="41" customFormat="1" x14ac:dyDescent="0.2">
      <c r="B144" s="42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</row>
    <row r="145" spans="2:72" s="41" customFormat="1" x14ac:dyDescent="0.2">
      <c r="B145" s="42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</row>
    <row r="146" spans="2:72" s="41" customFormat="1" x14ac:dyDescent="0.2">
      <c r="B146" s="42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</row>
    <row r="147" spans="2:72" s="41" customFormat="1" x14ac:dyDescent="0.2">
      <c r="B147" s="42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</row>
    <row r="148" spans="2:72" s="41" customFormat="1" x14ac:dyDescent="0.2">
      <c r="B148" s="42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</row>
    <row r="149" spans="2:72" s="41" customFormat="1" x14ac:dyDescent="0.2">
      <c r="B149" s="42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</row>
    <row r="150" spans="2:72" s="41" customFormat="1" x14ac:dyDescent="0.2">
      <c r="B150" s="42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</row>
    <row r="151" spans="2:72" s="41" customFormat="1" x14ac:dyDescent="0.2">
      <c r="B151" s="42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</row>
    <row r="152" spans="2:72" s="41" customFormat="1" x14ac:dyDescent="0.2">
      <c r="B152" s="42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</row>
    <row r="153" spans="2:72" s="41" customFormat="1" x14ac:dyDescent="0.2">
      <c r="B153" s="42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</row>
    <row r="154" spans="2:72" s="41" customFormat="1" x14ac:dyDescent="0.2">
      <c r="B154" s="42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</row>
    <row r="155" spans="2:72" s="41" customFormat="1" x14ac:dyDescent="0.2">
      <c r="B155" s="42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</row>
    <row r="156" spans="2:72" s="41" customFormat="1" x14ac:dyDescent="0.2">
      <c r="B156" s="42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</row>
    <row r="157" spans="2:72" s="41" customFormat="1" x14ac:dyDescent="0.2">
      <c r="B157" s="42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</row>
    <row r="158" spans="2:72" s="41" customFormat="1" x14ac:dyDescent="0.2">
      <c r="B158" s="42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</row>
    <row r="159" spans="2:72" s="41" customFormat="1" x14ac:dyDescent="0.2">
      <c r="B159" s="42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</row>
    <row r="160" spans="2:72" s="41" customFormat="1" x14ac:dyDescent="0.2">
      <c r="B160" s="42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</row>
    <row r="161" spans="2:72" s="41" customFormat="1" x14ac:dyDescent="0.2">
      <c r="B161" s="42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</row>
    <row r="162" spans="2:72" s="41" customFormat="1" x14ac:dyDescent="0.2">
      <c r="B162" s="42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</row>
    <row r="163" spans="2:72" s="41" customFormat="1" x14ac:dyDescent="0.2">
      <c r="B163" s="42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</row>
    <row r="164" spans="2:72" s="41" customFormat="1" x14ac:dyDescent="0.2">
      <c r="B164" s="42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</row>
    <row r="165" spans="2:72" s="41" customFormat="1" x14ac:dyDescent="0.2">
      <c r="B165" s="42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</row>
    <row r="166" spans="2:72" s="41" customFormat="1" x14ac:dyDescent="0.2">
      <c r="B166" s="42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</row>
    <row r="167" spans="2:72" s="41" customFormat="1" x14ac:dyDescent="0.2">
      <c r="B167" s="42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</row>
    <row r="168" spans="2:72" s="41" customFormat="1" x14ac:dyDescent="0.2">
      <c r="B168" s="42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</row>
    <row r="169" spans="2:72" s="41" customFormat="1" x14ac:dyDescent="0.2">
      <c r="B169" s="42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</row>
    <row r="170" spans="2:72" s="41" customFormat="1" x14ac:dyDescent="0.2">
      <c r="B170" s="42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</row>
    <row r="171" spans="2:72" s="41" customFormat="1" x14ac:dyDescent="0.2">
      <c r="B171" s="42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</row>
    <row r="172" spans="2:72" s="41" customFormat="1" x14ac:dyDescent="0.2">
      <c r="B172" s="42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</row>
    <row r="173" spans="2:72" s="41" customFormat="1" x14ac:dyDescent="0.2">
      <c r="B173" s="42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</row>
    <row r="174" spans="2:72" s="41" customFormat="1" x14ac:dyDescent="0.2">
      <c r="B174" s="42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</row>
    <row r="175" spans="2:72" s="41" customFormat="1" x14ac:dyDescent="0.2">
      <c r="B175" s="42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</row>
    <row r="176" spans="2:72" s="41" customFormat="1" x14ac:dyDescent="0.2">
      <c r="B176" s="42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</row>
    <row r="177" spans="2:72" s="41" customFormat="1" x14ac:dyDescent="0.2">
      <c r="B177" s="42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</row>
    <row r="178" spans="2:72" s="41" customFormat="1" x14ac:dyDescent="0.2">
      <c r="B178" s="42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</row>
    <row r="179" spans="2:72" s="41" customFormat="1" x14ac:dyDescent="0.2">
      <c r="B179" s="42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</row>
    <row r="180" spans="2:72" s="41" customFormat="1" x14ac:dyDescent="0.2">
      <c r="B180" s="42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</row>
    <row r="181" spans="2:72" s="41" customFormat="1" x14ac:dyDescent="0.2">
      <c r="B181" s="42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</row>
    <row r="182" spans="2:72" s="41" customFormat="1" x14ac:dyDescent="0.2">
      <c r="B182" s="42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</row>
    <row r="183" spans="2:72" s="41" customFormat="1" x14ac:dyDescent="0.2">
      <c r="B183" s="42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</row>
    <row r="184" spans="2:72" s="41" customFormat="1" x14ac:dyDescent="0.2">
      <c r="B184" s="42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</row>
    <row r="185" spans="2:72" s="41" customFormat="1" x14ac:dyDescent="0.2">
      <c r="B185" s="42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</row>
    <row r="186" spans="2:72" s="41" customFormat="1" x14ac:dyDescent="0.2">
      <c r="B186" s="42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</row>
    <row r="187" spans="2:72" s="41" customFormat="1" x14ac:dyDescent="0.2">
      <c r="B187" s="42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</row>
    <row r="188" spans="2:72" s="41" customFormat="1" x14ac:dyDescent="0.2">
      <c r="B188" s="42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</row>
    <row r="189" spans="2:72" s="41" customFormat="1" x14ac:dyDescent="0.2">
      <c r="B189" s="42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</row>
    <row r="190" spans="2:72" s="41" customFormat="1" x14ac:dyDescent="0.2">
      <c r="B190" s="42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</row>
    <row r="191" spans="2:72" s="41" customFormat="1" x14ac:dyDescent="0.2">
      <c r="B191" s="42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</row>
    <row r="192" spans="2:72" s="41" customFormat="1" x14ac:dyDescent="0.2">
      <c r="B192" s="42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</row>
    <row r="193" spans="2:72" s="41" customFormat="1" x14ac:dyDescent="0.2">
      <c r="B193" s="42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</row>
    <row r="194" spans="2:72" s="41" customFormat="1" x14ac:dyDescent="0.2">
      <c r="B194" s="42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</row>
    <row r="195" spans="2:72" s="41" customFormat="1" x14ac:dyDescent="0.2">
      <c r="B195" s="42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</row>
    <row r="196" spans="2:72" s="41" customFormat="1" x14ac:dyDescent="0.2">
      <c r="B196" s="42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</row>
    <row r="197" spans="2:72" s="41" customFormat="1" x14ac:dyDescent="0.2">
      <c r="B197" s="42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</row>
    <row r="198" spans="2:72" s="41" customFormat="1" x14ac:dyDescent="0.2">
      <c r="B198" s="42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</row>
    <row r="199" spans="2:72" s="41" customFormat="1" x14ac:dyDescent="0.2">
      <c r="B199" s="42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</row>
    <row r="200" spans="2:72" s="41" customFormat="1" x14ac:dyDescent="0.2">
      <c r="B200" s="42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</row>
    <row r="201" spans="2:72" s="41" customFormat="1" x14ac:dyDescent="0.2">
      <c r="B201" s="42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</row>
    <row r="202" spans="2:72" s="41" customFormat="1" x14ac:dyDescent="0.2">
      <c r="B202" s="42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  <c r="BT202" s="4"/>
    </row>
    <row r="203" spans="2:72" s="41" customFormat="1" x14ac:dyDescent="0.2">
      <c r="B203" s="42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  <c r="BS203" s="4"/>
      <c r="BT203" s="4"/>
    </row>
    <row r="204" spans="2:72" s="41" customFormat="1" x14ac:dyDescent="0.2">
      <c r="B204" s="42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  <c r="BS204" s="4"/>
      <c r="BT204" s="4"/>
    </row>
    <row r="205" spans="2:72" s="41" customFormat="1" x14ac:dyDescent="0.2">
      <c r="B205" s="42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  <c r="BS205" s="4"/>
      <c r="BT205" s="4"/>
    </row>
    <row r="206" spans="2:72" s="41" customFormat="1" x14ac:dyDescent="0.2">
      <c r="B206" s="42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  <c r="BS206" s="4"/>
      <c r="BT206" s="4"/>
    </row>
    <row r="207" spans="2:72" s="41" customFormat="1" x14ac:dyDescent="0.2">
      <c r="B207" s="42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  <c r="BS207" s="4"/>
      <c r="BT207" s="4"/>
    </row>
    <row r="208" spans="2:72" s="41" customFormat="1" x14ac:dyDescent="0.2">
      <c r="B208" s="42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  <c r="BS208" s="4"/>
      <c r="BT208" s="4"/>
    </row>
    <row r="209" spans="2:72" s="41" customFormat="1" x14ac:dyDescent="0.2">
      <c r="B209" s="42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  <c r="BS209" s="4"/>
      <c r="BT209" s="4"/>
    </row>
    <row r="210" spans="2:72" s="41" customFormat="1" x14ac:dyDescent="0.2">
      <c r="B210" s="42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  <c r="BS210" s="4"/>
      <c r="BT210" s="4"/>
    </row>
    <row r="211" spans="2:72" s="41" customFormat="1" x14ac:dyDescent="0.2">
      <c r="B211" s="42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  <c r="BS211" s="4"/>
      <c r="BT211" s="4"/>
    </row>
    <row r="212" spans="2:72" s="41" customFormat="1" x14ac:dyDescent="0.2">
      <c r="B212" s="42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  <c r="BS212" s="4"/>
      <c r="BT212" s="4"/>
    </row>
    <row r="213" spans="2:72" s="41" customFormat="1" x14ac:dyDescent="0.2">
      <c r="B213" s="42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  <c r="BS213" s="4"/>
      <c r="BT213" s="4"/>
    </row>
    <row r="214" spans="2:72" s="41" customFormat="1" x14ac:dyDescent="0.2">
      <c r="B214" s="42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  <c r="BS214" s="4"/>
      <c r="BT214" s="4"/>
    </row>
    <row r="215" spans="2:72" s="41" customFormat="1" x14ac:dyDescent="0.2">
      <c r="B215" s="42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  <c r="BR215" s="4"/>
      <c r="BS215" s="4"/>
      <c r="BT215" s="4"/>
    </row>
    <row r="216" spans="2:72" s="41" customFormat="1" x14ac:dyDescent="0.2">
      <c r="B216" s="42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  <c r="BS216" s="4"/>
      <c r="BT216" s="4"/>
    </row>
    <row r="217" spans="2:72" s="41" customFormat="1" x14ac:dyDescent="0.2">
      <c r="B217" s="42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4"/>
      <c r="BS217" s="4"/>
      <c r="BT217" s="4"/>
    </row>
    <row r="218" spans="2:72" s="41" customFormat="1" x14ac:dyDescent="0.2">
      <c r="B218" s="42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  <c r="BS218" s="4"/>
      <c r="BT218" s="4"/>
    </row>
    <row r="219" spans="2:72" s="41" customFormat="1" x14ac:dyDescent="0.2">
      <c r="B219" s="42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  <c r="BS219" s="4"/>
      <c r="BT219" s="4"/>
    </row>
    <row r="220" spans="2:72" s="41" customFormat="1" x14ac:dyDescent="0.2">
      <c r="B220" s="42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  <c r="BS220" s="4"/>
      <c r="BT220" s="4"/>
    </row>
    <row r="221" spans="2:72" s="41" customFormat="1" x14ac:dyDescent="0.2">
      <c r="B221" s="42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4"/>
      <c r="BR221" s="4"/>
      <c r="BS221" s="4"/>
      <c r="BT221" s="4"/>
    </row>
    <row r="222" spans="2:72" s="41" customFormat="1" x14ac:dyDescent="0.2">
      <c r="B222" s="42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  <c r="BR222" s="4"/>
      <c r="BS222" s="4"/>
      <c r="BT222" s="4"/>
    </row>
    <row r="223" spans="2:72" s="41" customFormat="1" x14ac:dyDescent="0.2">
      <c r="B223" s="42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  <c r="BQ223" s="4"/>
      <c r="BR223" s="4"/>
      <c r="BS223" s="4"/>
      <c r="BT223" s="4"/>
    </row>
    <row r="224" spans="2:72" s="41" customFormat="1" x14ac:dyDescent="0.2">
      <c r="B224" s="42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  <c r="BS224" s="4"/>
      <c r="BT224" s="4"/>
    </row>
    <row r="225" spans="2:72" s="41" customFormat="1" x14ac:dyDescent="0.2">
      <c r="B225" s="42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  <c r="BS225" s="4"/>
      <c r="BT225" s="4"/>
    </row>
    <row r="226" spans="2:72" s="41" customFormat="1" x14ac:dyDescent="0.2">
      <c r="B226" s="42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  <c r="BS226" s="4"/>
      <c r="BT226" s="4"/>
    </row>
    <row r="227" spans="2:72" s="41" customFormat="1" x14ac:dyDescent="0.2">
      <c r="B227" s="42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  <c r="BS227" s="4"/>
      <c r="BT227" s="4"/>
    </row>
    <row r="228" spans="2:72" s="41" customFormat="1" x14ac:dyDescent="0.2">
      <c r="B228" s="42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</row>
    <row r="229" spans="2:72" s="41" customFormat="1" x14ac:dyDescent="0.2">
      <c r="B229" s="42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  <c r="BS229" s="4"/>
      <c r="BT229" s="4"/>
    </row>
    <row r="230" spans="2:72" s="41" customFormat="1" x14ac:dyDescent="0.2">
      <c r="B230" s="42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4"/>
      <c r="BT230" s="4"/>
    </row>
    <row r="231" spans="2:72" s="41" customFormat="1" x14ac:dyDescent="0.2">
      <c r="B231" s="42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  <c r="BS231" s="4"/>
      <c r="BT231" s="4"/>
    </row>
    <row r="232" spans="2:72" s="41" customFormat="1" x14ac:dyDescent="0.2">
      <c r="B232" s="42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  <c r="BS232" s="4"/>
      <c r="BT232" s="4"/>
    </row>
    <row r="233" spans="2:72" s="41" customFormat="1" x14ac:dyDescent="0.2">
      <c r="B233" s="42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  <c r="BS233" s="4"/>
      <c r="BT233" s="4"/>
    </row>
    <row r="234" spans="2:72" s="41" customFormat="1" x14ac:dyDescent="0.2">
      <c r="B234" s="42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  <c r="BS234" s="4"/>
      <c r="BT234" s="4"/>
    </row>
    <row r="235" spans="2:72" s="41" customFormat="1" x14ac:dyDescent="0.2">
      <c r="B235" s="42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  <c r="BS235" s="4"/>
      <c r="BT235" s="4"/>
    </row>
    <row r="236" spans="2:72" s="41" customFormat="1" x14ac:dyDescent="0.2">
      <c r="B236" s="42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  <c r="BS236" s="4"/>
      <c r="BT236" s="4"/>
    </row>
    <row r="237" spans="2:72" x14ac:dyDescent="0.2">
      <c r="B237" s="42"/>
    </row>
    <row r="238" spans="2:72" x14ac:dyDescent="0.2">
      <c r="B238" s="42"/>
    </row>
    <row r="239" spans="2:72" x14ac:dyDescent="0.2">
      <c r="B239" s="42"/>
    </row>
    <row r="240" spans="2:72" x14ac:dyDescent="0.2">
      <c r="B240" s="42"/>
    </row>
    <row r="241" spans="2:2" x14ac:dyDescent="0.2">
      <c r="B241" s="42"/>
    </row>
    <row r="242" spans="2:2" x14ac:dyDescent="0.2">
      <c r="B242" s="42"/>
    </row>
    <row r="243" spans="2:2" x14ac:dyDescent="0.2">
      <c r="B243" s="42"/>
    </row>
    <row r="244" spans="2:2" x14ac:dyDescent="0.2">
      <c r="B244" s="42"/>
    </row>
  </sheetData>
  <mergeCells count="74">
    <mergeCell ref="BU5:CA5"/>
    <mergeCell ref="BU6:BU8"/>
    <mergeCell ref="BV6:CA6"/>
    <mergeCell ref="BV7:BW7"/>
    <mergeCell ref="BX7:BY7"/>
    <mergeCell ref="BZ7:CA7"/>
    <mergeCell ref="BJ7:BK7"/>
    <mergeCell ref="BL7:BM7"/>
    <mergeCell ref="BN5:BT5"/>
    <mergeCell ref="BN6:BN8"/>
    <mergeCell ref="BO6:BT6"/>
    <mergeCell ref="BO7:BP7"/>
    <mergeCell ref="BQ7:BR7"/>
    <mergeCell ref="BS7:BT7"/>
    <mergeCell ref="BG5:BM5"/>
    <mergeCell ref="BH7:BI7"/>
    <mergeCell ref="BG6:BG8"/>
    <mergeCell ref="BH6:BM6"/>
    <mergeCell ref="A5:A8"/>
    <mergeCell ref="B5:B8"/>
    <mergeCell ref="D7:E7"/>
    <mergeCell ref="C6:C8"/>
    <mergeCell ref="D6:I6"/>
    <mergeCell ref="C5:I5"/>
    <mergeCell ref="F7:G7"/>
    <mergeCell ref="H7:I7"/>
    <mergeCell ref="Q5:W5"/>
    <mergeCell ref="J5:P5"/>
    <mergeCell ref="AL5:AR5"/>
    <mergeCell ref="AE5:AK5"/>
    <mergeCell ref="K7:L7"/>
    <mergeCell ref="J6:J8"/>
    <mergeCell ref="K6:P6"/>
    <mergeCell ref="R7:S7"/>
    <mergeCell ref="Q6:Q8"/>
    <mergeCell ref="R6:W6"/>
    <mergeCell ref="M7:N7"/>
    <mergeCell ref="O7:P7"/>
    <mergeCell ref="T7:U7"/>
    <mergeCell ref="V7:W7"/>
    <mergeCell ref="AE6:AE8"/>
    <mergeCell ref="AF6:AK6"/>
    <mergeCell ref="AO7:AP7"/>
    <mergeCell ref="Y7:Z7"/>
    <mergeCell ref="Y6:AD6"/>
    <mergeCell ref="AF7:AG7"/>
    <mergeCell ref="AM7:AN7"/>
    <mergeCell ref="AL6:AL8"/>
    <mergeCell ref="AM6:AR6"/>
    <mergeCell ref="AH7:AI7"/>
    <mergeCell ref="AJ7:AK7"/>
    <mergeCell ref="AQ7:AR7"/>
    <mergeCell ref="AV7:AW7"/>
    <mergeCell ref="AX7:AY7"/>
    <mergeCell ref="X5:AD5"/>
    <mergeCell ref="BC7:BD7"/>
    <mergeCell ref="AT7:AU7"/>
    <mergeCell ref="AS5:AY5"/>
    <mergeCell ref="AZ5:BF5"/>
    <mergeCell ref="BA7:BB7"/>
    <mergeCell ref="AZ6:AZ8"/>
    <mergeCell ref="BA6:BF6"/>
    <mergeCell ref="AS6:AS8"/>
    <mergeCell ref="AT6:AY6"/>
    <mergeCell ref="X6:X8"/>
    <mergeCell ref="BE7:BF7"/>
    <mergeCell ref="AA7:AB7"/>
    <mergeCell ref="AC7:AD7"/>
    <mergeCell ref="CB5:CH5"/>
    <mergeCell ref="CB6:CB8"/>
    <mergeCell ref="CC6:CH6"/>
    <mergeCell ref="CC7:CD7"/>
    <mergeCell ref="CE7:CF7"/>
    <mergeCell ref="CG7:CH7"/>
  </mergeCells>
  <phoneticPr fontId="9" type="noConversion"/>
  <pageMargins left="0.31" right="0.2" top="1.19" bottom="0.98425196850393704" header="0.51181102362204722" footer="0.51181102362204722"/>
  <pageSetup paperSize="9" scale="33" orientation="landscape" r:id="rId1"/>
  <headerFooter alignWithMargins="0">
    <oddFooter>&amp;R&amp;Z&amp;F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Z244"/>
  <sheetViews>
    <sheetView topLeftCell="C5" workbookViewId="0">
      <selection activeCell="AV16" sqref="AV16"/>
    </sheetView>
  </sheetViews>
  <sheetFormatPr baseColWidth="10" defaultRowHeight="12.75" x14ac:dyDescent="0.2"/>
  <cols>
    <col min="1" max="1" width="3.7109375" style="4" customWidth="1"/>
    <col min="2" max="2" width="28.28515625" style="5" customWidth="1"/>
    <col min="3" max="3" width="2.7109375" style="4" customWidth="1"/>
    <col min="4" max="4" width="6.5703125" style="4" hidden="1" customWidth="1"/>
    <col min="5" max="5" width="5.5703125" style="4" hidden="1" customWidth="1"/>
    <col min="6" max="6" width="6.5703125" style="4" hidden="1" customWidth="1"/>
    <col min="7" max="7" width="5.5703125" style="4" hidden="1" customWidth="1"/>
    <col min="8" max="8" width="7.140625" style="4" hidden="1" customWidth="1"/>
    <col min="9" max="9" width="6.5703125" style="4" hidden="1" customWidth="1"/>
    <col min="10" max="10" width="5.5703125" style="4" hidden="1" customWidth="1"/>
    <col min="11" max="11" width="6.5703125" style="4" hidden="1" customWidth="1"/>
    <col min="12" max="12" width="5.5703125" style="4" hidden="1" customWidth="1"/>
    <col min="13" max="13" width="6.7109375" style="4" hidden="1" customWidth="1"/>
    <col min="14" max="14" width="6.5703125" style="4" hidden="1" customWidth="1"/>
    <col min="15" max="15" width="5.5703125" style="4" hidden="1" customWidth="1"/>
    <col min="16" max="16" width="6.5703125" style="4" hidden="1" customWidth="1"/>
    <col min="17" max="17" width="5.5703125" style="4" hidden="1" customWidth="1"/>
    <col min="18" max="18" width="6.7109375" style="4" hidden="1" customWidth="1"/>
    <col min="19" max="19" width="6.5703125" style="4" hidden="1" customWidth="1"/>
    <col min="20" max="20" width="5.5703125" style="4" hidden="1" customWidth="1"/>
    <col min="21" max="21" width="6.5703125" style="4" hidden="1" customWidth="1"/>
    <col min="22" max="22" width="5.5703125" style="4" hidden="1" customWidth="1"/>
    <col min="23" max="23" width="0.85546875" style="4" customWidth="1"/>
    <col min="24" max="24" width="6.5703125" style="4" hidden="1" customWidth="1"/>
    <col min="25" max="25" width="5.5703125" style="4" hidden="1" customWidth="1"/>
    <col min="26" max="26" width="6.5703125" style="4" hidden="1" customWidth="1"/>
    <col min="27" max="27" width="5.5703125" style="4" hidden="1" customWidth="1"/>
    <col min="28" max="28" width="6.7109375" style="4" hidden="1" customWidth="1"/>
    <col min="29" max="29" width="6.5703125" style="4" hidden="1" customWidth="1"/>
    <col min="30" max="30" width="5.5703125" style="4" hidden="1" customWidth="1"/>
    <col min="31" max="31" width="6.5703125" style="4" hidden="1" customWidth="1"/>
    <col min="32" max="32" width="5.5703125" style="4" hidden="1" customWidth="1"/>
    <col min="33" max="33" width="6.7109375" style="4" customWidth="1"/>
    <col min="34" max="34" width="6.5703125" style="4" customWidth="1"/>
    <col min="35" max="35" width="5.5703125" style="4" bestFit="1" customWidth="1"/>
    <col min="36" max="36" width="6.5703125" style="4" customWidth="1"/>
    <col min="37" max="37" width="5.5703125" style="4" bestFit="1" customWidth="1"/>
    <col min="38" max="38" width="6.7109375" style="4" customWidth="1"/>
    <col min="39" max="39" width="6.5703125" style="4" customWidth="1"/>
    <col min="40" max="40" width="5.5703125" style="4" bestFit="1" customWidth="1"/>
    <col min="41" max="41" width="6.5703125" style="4" customWidth="1"/>
    <col min="42" max="42" width="5.5703125" style="4" bestFit="1" customWidth="1"/>
    <col min="43" max="43" width="6.7109375" style="4" customWidth="1"/>
    <col min="44" max="44" width="6.5703125" style="4" customWidth="1"/>
    <col min="45" max="45" width="5.5703125" style="4" bestFit="1" customWidth="1"/>
    <col min="46" max="46" width="6.5703125" style="4" customWidth="1"/>
    <col min="47" max="47" width="5.5703125" style="4" bestFit="1" customWidth="1"/>
    <col min="48" max="48" width="7.28515625" style="6" customWidth="1"/>
    <col min="49" max="49" width="7" style="6" customWidth="1"/>
    <col min="50" max="50" width="6.7109375" style="6" customWidth="1"/>
    <col min="51" max="51" width="6.5703125" style="6" customWidth="1"/>
    <col min="52" max="52" width="6.140625" style="6" customWidth="1"/>
    <col min="53" max="16384" width="11.42578125" style="6"/>
  </cols>
  <sheetData>
    <row r="1" spans="1:52" s="2" customFormat="1" x14ac:dyDescent="0.2">
      <c r="A1" s="2" t="s">
        <v>27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</row>
    <row r="2" spans="1:52" s="2" customFormat="1" x14ac:dyDescent="0.2">
      <c r="A2" s="2" t="s">
        <v>45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</row>
    <row r="4" spans="1:52" ht="13.5" thickBot="1" x14ac:dyDescent="0.25"/>
    <row r="5" spans="1:52" s="7" customFormat="1" ht="15" customHeight="1" x14ac:dyDescent="0.2">
      <c r="A5" s="192" t="s">
        <v>12</v>
      </c>
      <c r="B5" s="195" t="s">
        <v>13</v>
      </c>
      <c r="C5" s="212" t="s">
        <v>24</v>
      </c>
      <c r="D5" s="213"/>
      <c r="E5" s="213"/>
      <c r="F5" s="213"/>
      <c r="G5" s="214"/>
      <c r="H5" s="177" t="s">
        <v>4</v>
      </c>
      <c r="I5" s="178"/>
      <c r="J5" s="178"/>
      <c r="K5" s="178"/>
      <c r="L5" s="179"/>
      <c r="M5" s="177" t="s">
        <v>6</v>
      </c>
      <c r="N5" s="178"/>
      <c r="O5" s="178"/>
      <c r="P5" s="178"/>
      <c r="Q5" s="179"/>
      <c r="R5" s="177" t="s">
        <v>7</v>
      </c>
      <c r="S5" s="178"/>
      <c r="T5" s="178"/>
      <c r="U5" s="178"/>
      <c r="V5" s="179"/>
      <c r="W5" s="177" t="s">
        <v>9</v>
      </c>
      <c r="X5" s="178"/>
      <c r="Y5" s="178"/>
      <c r="Z5" s="178"/>
      <c r="AA5" s="179"/>
      <c r="AB5" s="177" t="s">
        <v>26</v>
      </c>
      <c r="AC5" s="178"/>
      <c r="AD5" s="178"/>
      <c r="AE5" s="178"/>
      <c r="AF5" s="179"/>
      <c r="AG5" s="177" t="s">
        <v>30</v>
      </c>
      <c r="AH5" s="178"/>
      <c r="AI5" s="178"/>
      <c r="AJ5" s="178"/>
      <c r="AK5" s="179"/>
      <c r="AL5" s="177" t="s">
        <v>47</v>
      </c>
      <c r="AM5" s="178"/>
      <c r="AN5" s="178"/>
      <c r="AO5" s="178"/>
      <c r="AP5" s="179"/>
      <c r="AQ5" s="177" t="s">
        <v>49</v>
      </c>
      <c r="AR5" s="178"/>
      <c r="AS5" s="178"/>
      <c r="AT5" s="178"/>
      <c r="AU5" s="179"/>
      <c r="AV5" s="177" t="s">
        <v>53</v>
      </c>
      <c r="AW5" s="178"/>
      <c r="AX5" s="178"/>
      <c r="AY5" s="178"/>
      <c r="AZ5" s="179"/>
    </row>
    <row r="6" spans="1:52" s="7" customFormat="1" ht="15" customHeight="1" x14ac:dyDescent="0.2">
      <c r="A6" s="193"/>
      <c r="B6" s="196"/>
      <c r="C6" s="201" t="s">
        <v>14</v>
      </c>
      <c r="D6" s="210" t="s">
        <v>41</v>
      </c>
      <c r="E6" s="210"/>
      <c r="F6" s="210"/>
      <c r="G6" s="211"/>
      <c r="H6" s="201" t="s">
        <v>14</v>
      </c>
      <c r="I6" s="204" t="s">
        <v>41</v>
      </c>
      <c r="J6" s="205"/>
      <c r="K6" s="205"/>
      <c r="L6" s="206"/>
      <c r="M6" s="201" t="s">
        <v>14</v>
      </c>
      <c r="N6" s="204" t="s">
        <v>41</v>
      </c>
      <c r="O6" s="205"/>
      <c r="P6" s="205"/>
      <c r="Q6" s="206"/>
      <c r="R6" s="201" t="s">
        <v>14</v>
      </c>
      <c r="S6" s="204" t="s">
        <v>41</v>
      </c>
      <c r="T6" s="205"/>
      <c r="U6" s="205"/>
      <c r="V6" s="206"/>
      <c r="W6" s="201" t="s">
        <v>14</v>
      </c>
      <c r="X6" s="204" t="s">
        <v>41</v>
      </c>
      <c r="Y6" s="205"/>
      <c r="Z6" s="205"/>
      <c r="AA6" s="206"/>
      <c r="AB6" s="201" t="s">
        <v>14</v>
      </c>
      <c r="AC6" s="204" t="s">
        <v>41</v>
      </c>
      <c r="AD6" s="205"/>
      <c r="AE6" s="205"/>
      <c r="AF6" s="206"/>
      <c r="AG6" s="201" t="s">
        <v>14</v>
      </c>
      <c r="AH6" s="204" t="s">
        <v>41</v>
      </c>
      <c r="AI6" s="205"/>
      <c r="AJ6" s="205"/>
      <c r="AK6" s="206"/>
      <c r="AL6" s="201" t="s">
        <v>14</v>
      </c>
      <c r="AM6" s="204" t="s">
        <v>41</v>
      </c>
      <c r="AN6" s="205"/>
      <c r="AO6" s="205"/>
      <c r="AP6" s="206"/>
      <c r="AQ6" s="201" t="s">
        <v>14</v>
      </c>
      <c r="AR6" s="204" t="s">
        <v>41</v>
      </c>
      <c r="AS6" s="205"/>
      <c r="AT6" s="205"/>
      <c r="AU6" s="206"/>
      <c r="AV6" s="201" t="s">
        <v>14</v>
      </c>
      <c r="AW6" s="204" t="s">
        <v>41</v>
      </c>
      <c r="AX6" s="205"/>
      <c r="AY6" s="205"/>
      <c r="AZ6" s="206"/>
    </row>
    <row r="7" spans="1:52" s="10" customFormat="1" ht="38.25" customHeight="1" x14ac:dyDescent="0.2">
      <c r="A7" s="193"/>
      <c r="B7" s="196"/>
      <c r="C7" s="202"/>
      <c r="D7" s="207" t="s">
        <v>43</v>
      </c>
      <c r="E7" s="208"/>
      <c r="F7" s="207" t="s">
        <v>44</v>
      </c>
      <c r="G7" s="209"/>
      <c r="H7" s="202"/>
      <c r="I7" s="207" t="s">
        <v>43</v>
      </c>
      <c r="J7" s="208"/>
      <c r="K7" s="207" t="s">
        <v>44</v>
      </c>
      <c r="L7" s="209"/>
      <c r="M7" s="202"/>
      <c r="N7" s="207" t="s">
        <v>43</v>
      </c>
      <c r="O7" s="208"/>
      <c r="P7" s="207" t="s">
        <v>44</v>
      </c>
      <c r="Q7" s="209"/>
      <c r="R7" s="202"/>
      <c r="S7" s="207" t="s">
        <v>43</v>
      </c>
      <c r="T7" s="208"/>
      <c r="U7" s="207" t="s">
        <v>44</v>
      </c>
      <c r="V7" s="209"/>
      <c r="W7" s="202"/>
      <c r="X7" s="207" t="s">
        <v>43</v>
      </c>
      <c r="Y7" s="208"/>
      <c r="Z7" s="207" t="s">
        <v>44</v>
      </c>
      <c r="AA7" s="209"/>
      <c r="AB7" s="202"/>
      <c r="AC7" s="207" t="s">
        <v>43</v>
      </c>
      <c r="AD7" s="208"/>
      <c r="AE7" s="207" t="s">
        <v>44</v>
      </c>
      <c r="AF7" s="209"/>
      <c r="AG7" s="202"/>
      <c r="AH7" s="207" t="s">
        <v>43</v>
      </c>
      <c r="AI7" s="208"/>
      <c r="AJ7" s="207" t="s">
        <v>44</v>
      </c>
      <c r="AK7" s="209"/>
      <c r="AL7" s="202"/>
      <c r="AM7" s="207" t="s">
        <v>43</v>
      </c>
      <c r="AN7" s="208"/>
      <c r="AO7" s="207" t="s">
        <v>44</v>
      </c>
      <c r="AP7" s="209"/>
      <c r="AQ7" s="202"/>
      <c r="AR7" s="207" t="s">
        <v>43</v>
      </c>
      <c r="AS7" s="208"/>
      <c r="AT7" s="207" t="s">
        <v>44</v>
      </c>
      <c r="AU7" s="209"/>
      <c r="AV7" s="202"/>
      <c r="AW7" s="207" t="s">
        <v>43</v>
      </c>
      <c r="AX7" s="208"/>
      <c r="AY7" s="207" t="s">
        <v>44</v>
      </c>
      <c r="AZ7" s="209"/>
    </row>
    <row r="8" spans="1:52" s="10" customFormat="1" ht="29.25" customHeight="1" thickBot="1" x14ac:dyDescent="0.25">
      <c r="A8" s="194"/>
      <c r="B8" s="197"/>
      <c r="C8" s="203"/>
      <c r="D8" s="63" t="s">
        <v>22</v>
      </c>
      <c r="E8" s="64" t="s">
        <v>23</v>
      </c>
      <c r="F8" s="65" t="s">
        <v>22</v>
      </c>
      <c r="G8" s="66" t="s">
        <v>23</v>
      </c>
      <c r="H8" s="203"/>
      <c r="I8" s="63" t="s">
        <v>22</v>
      </c>
      <c r="J8" s="64" t="s">
        <v>23</v>
      </c>
      <c r="K8" s="65" t="s">
        <v>22</v>
      </c>
      <c r="L8" s="66" t="s">
        <v>23</v>
      </c>
      <c r="M8" s="203"/>
      <c r="N8" s="63" t="s">
        <v>22</v>
      </c>
      <c r="O8" s="64" t="s">
        <v>23</v>
      </c>
      <c r="P8" s="65" t="s">
        <v>22</v>
      </c>
      <c r="Q8" s="66" t="s">
        <v>23</v>
      </c>
      <c r="R8" s="203"/>
      <c r="S8" s="63" t="s">
        <v>22</v>
      </c>
      <c r="T8" s="64" t="s">
        <v>23</v>
      </c>
      <c r="U8" s="65" t="s">
        <v>22</v>
      </c>
      <c r="V8" s="66" t="s">
        <v>23</v>
      </c>
      <c r="W8" s="203"/>
      <c r="X8" s="63" t="s">
        <v>22</v>
      </c>
      <c r="Y8" s="64" t="s">
        <v>23</v>
      </c>
      <c r="Z8" s="65" t="s">
        <v>22</v>
      </c>
      <c r="AA8" s="66" t="s">
        <v>23</v>
      </c>
      <c r="AB8" s="203"/>
      <c r="AC8" s="63" t="s">
        <v>22</v>
      </c>
      <c r="AD8" s="64" t="s">
        <v>23</v>
      </c>
      <c r="AE8" s="65" t="s">
        <v>22</v>
      </c>
      <c r="AF8" s="66" t="s">
        <v>23</v>
      </c>
      <c r="AG8" s="203"/>
      <c r="AH8" s="63" t="s">
        <v>22</v>
      </c>
      <c r="AI8" s="64" t="s">
        <v>23</v>
      </c>
      <c r="AJ8" s="65" t="s">
        <v>22</v>
      </c>
      <c r="AK8" s="67" t="s">
        <v>23</v>
      </c>
      <c r="AL8" s="203"/>
      <c r="AM8" s="63" t="s">
        <v>22</v>
      </c>
      <c r="AN8" s="64" t="s">
        <v>23</v>
      </c>
      <c r="AO8" s="65" t="s">
        <v>22</v>
      </c>
      <c r="AP8" s="67" t="s">
        <v>23</v>
      </c>
      <c r="AQ8" s="203"/>
      <c r="AR8" s="63" t="s">
        <v>22</v>
      </c>
      <c r="AS8" s="64" t="s">
        <v>23</v>
      </c>
      <c r="AT8" s="65" t="s">
        <v>22</v>
      </c>
      <c r="AU8" s="67" t="s">
        <v>23</v>
      </c>
      <c r="AV8" s="203"/>
      <c r="AW8" s="63" t="s">
        <v>22</v>
      </c>
      <c r="AX8" s="64" t="s">
        <v>23</v>
      </c>
      <c r="AY8" s="65" t="s">
        <v>22</v>
      </c>
      <c r="AZ8" s="67" t="s">
        <v>23</v>
      </c>
    </row>
    <row r="9" spans="1:52" s="19" customFormat="1" ht="15" customHeight="1" thickBot="1" x14ac:dyDescent="0.25">
      <c r="A9" s="12">
        <v>1</v>
      </c>
      <c r="B9" s="13">
        <v>2</v>
      </c>
      <c r="C9" s="14">
        <v>3</v>
      </c>
      <c r="D9" s="15">
        <v>4</v>
      </c>
      <c r="E9" s="15">
        <v>5</v>
      </c>
      <c r="F9" s="16">
        <v>6</v>
      </c>
      <c r="G9" s="17">
        <v>7</v>
      </c>
      <c r="H9" s="14">
        <v>8</v>
      </c>
      <c r="I9" s="15">
        <v>9</v>
      </c>
      <c r="J9" s="15">
        <v>10</v>
      </c>
      <c r="K9" s="16">
        <v>11</v>
      </c>
      <c r="L9" s="17">
        <v>12</v>
      </c>
      <c r="M9" s="14">
        <v>8</v>
      </c>
      <c r="N9" s="15">
        <v>9</v>
      </c>
      <c r="O9" s="15">
        <v>10</v>
      </c>
      <c r="P9" s="16">
        <v>11</v>
      </c>
      <c r="Q9" s="17">
        <v>12</v>
      </c>
      <c r="R9" s="14">
        <v>13</v>
      </c>
      <c r="S9" s="15">
        <v>14</v>
      </c>
      <c r="T9" s="15">
        <v>15</v>
      </c>
      <c r="U9" s="16">
        <v>16</v>
      </c>
      <c r="V9" s="17">
        <v>17</v>
      </c>
      <c r="W9" s="14">
        <v>18</v>
      </c>
      <c r="X9" s="15">
        <v>19</v>
      </c>
      <c r="Y9" s="15">
        <v>20</v>
      </c>
      <c r="Z9" s="16">
        <v>21</v>
      </c>
      <c r="AA9" s="17">
        <v>22</v>
      </c>
      <c r="AB9" s="14">
        <v>23</v>
      </c>
      <c r="AC9" s="15">
        <v>24</v>
      </c>
      <c r="AD9" s="15">
        <v>25</v>
      </c>
      <c r="AE9" s="16">
        <v>26</v>
      </c>
      <c r="AF9" s="18">
        <v>27</v>
      </c>
      <c r="AG9" s="14">
        <v>28</v>
      </c>
      <c r="AH9" s="15">
        <v>29</v>
      </c>
      <c r="AI9" s="15">
        <v>30</v>
      </c>
      <c r="AJ9" s="16">
        <v>31</v>
      </c>
      <c r="AK9" s="18">
        <v>32</v>
      </c>
      <c r="AL9" s="14"/>
      <c r="AM9" s="15"/>
      <c r="AN9" s="15"/>
      <c r="AO9" s="16"/>
      <c r="AP9" s="18"/>
      <c r="AQ9" s="14"/>
      <c r="AR9" s="15"/>
      <c r="AS9" s="15"/>
      <c r="AT9" s="16"/>
      <c r="AU9" s="18"/>
      <c r="AV9" s="14"/>
      <c r="AW9" s="15"/>
      <c r="AX9" s="15"/>
      <c r="AY9" s="16"/>
      <c r="AZ9" s="18"/>
    </row>
    <row r="10" spans="1:52" s="10" customFormat="1" ht="45.75" customHeight="1" x14ac:dyDescent="0.2">
      <c r="A10" s="8">
        <v>1</v>
      </c>
      <c r="B10" s="20" t="s">
        <v>16</v>
      </c>
      <c r="C10" s="9">
        <v>193</v>
      </c>
      <c r="D10" s="11">
        <f>C10-F10</f>
        <v>118</v>
      </c>
      <c r="E10" s="21">
        <f>D10*100/C10</f>
        <v>61.139896373056992</v>
      </c>
      <c r="F10" s="11">
        <v>75</v>
      </c>
      <c r="G10" s="22">
        <f>F10*100/C10</f>
        <v>38.860103626943008</v>
      </c>
      <c r="H10" s="9">
        <v>225</v>
      </c>
      <c r="I10" s="11">
        <f>H10-K10</f>
        <v>137</v>
      </c>
      <c r="J10" s="21">
        <f>I10*100/H10</f>
        <v>60.888888888888886</v>
      </c>
      <c r="K10" s="11">
        <v>88</v>
      </c>
      <c r="L10" s="22">
        <f>K10*100/H10</f>
        <v>39.111111111111114</v>
      </c>
      <c r="M10" s="9">
        <v>224</v>
      </c>
      <c r="N10" s="11">
        <v>130</v>
      </c>
      <c r="O10" s="21">
        <f>N10*100/M10</f>
        <v>58.035714285714285</v>
      </c>
      <c r="P10" s="11">
        <v>94</v>
      </c>
      <c r="Q10" s="22">
        <f>P10*100/M10</f>
        <v>41.964285714285715</v>
      </c>
      <c r="R10" s="9">
        <v>232</v>
      </c>
      <c r="S10" s="11">
        <f>R10-U10</f>
        <v>135</v>
      </c>
      <c r="T10" s="21">
        <f>S10*100/R10</f>
        <v>58.189655172413794</v>
      </c>
      <c r="U10" s="11">
        <v>97</v>
      </c>
      <c r="V10" s="22">
        <f>U10*100/R10</f>
        <v>41.810344827586206</v>
      </c>
      <c r="W10" s="9">
        <v>227</v>
      </c>
      <c r="X10" s="11">
        <f>W10-Z10</f>
        <v>122</v>
      </c>
      <c r="Y10" s="21">
        <f>X10*100/W10</f>
        <v>53.744493392070481</v>
      </c>
      <c r="Z10" s="11">
        <v>105</v>
      </c>
      <c r="AA10" s="22">
        <f>Z10*100/W10</f>
        <v>46.255506607929519</v>
      </c>
      <c r="AB10" s="9">
        <v>227</v>
      </c>
      <c r="AC10" s="11">
        <v>124</v>
      </c>
      <c r="AD10" s="21">
        <f>AC10*100/AB10</f>
        <v>54.625550660792953</v>
      </c>
      <c r="AE10" s="11">
        <v>103</v>
      </c>
      <c r="AF10" s="23">
        <f>AE10*100/AB10</f>
        <v>45.374449339207047</v>
      </c>
      <c r="AG10" s="9">
        <v>220</v>
      </c>
      <c r="AH10" s="11">
        <f>AG10-AJ10</f>
        <v>115</v>
      </c>
      <c r="AI10" s="21">
        <f>AH10*100/AG10</f>
        <v>52.272727272727273</v>
      </c>
      <c r="AJ10" s="11">
        <v>105</v>
      </c>
      <c r="AK10" s="23">
        <f>AJ10*100/AG10</f>
        <v>47.727272727272727</v>
      </c>
      <c r="AL10" s="9">
        <v>217</v>
      </c>
      <c r="AM10" s="11">
        <f>AL10-AO10</f>
        <v>117</v>
      </c>
      <c r="AN10" s="21">
        <f>AM10*100/AL10</f>
        <v>53.917050691244242</v>
      </c>
      <c r="AO10" s="11">
        <v>100</v>
      </c>
      <c r="AP10" s="23">
        <f>AO10*100/AL10</f>
        <v>46.082949308755758</v>
      </c>
      <c r="AQ10" s="9">
        <v>209</v>
      </c>
      <c r="AR10" s="11">
        <f t="shared" ref="AR10:AR15" si="0">AQ10-AT10</f>
        <v>105</v>
      </c>
      <c r="AS10" s="21">
        <f>AR10*100/AQ10</f>
        <v>50.239234449760765</v>
      </c>
      <c r="AT10" s="11">
        <v>104</v>
      </c>
      <c r="AU10" s="23">
        <f>AT10*100/AQ10</f>
        <v>49.760765550239235</v>
      </c>
      <c r="AV10" s="9">
        <v>204</v>
      </c>
      <c r="AW10" s="11">
        <f t="shared" ref="AW10:AW15" si="1">AV10-AY10</f>
        <v>103</v>
      </c>
      <c r="AX10" s="21">
        <f>AW10*100/AV10</f>
        <v>50.490196078431374</v>
      </c>
      <c r="AY10" s="11">
        <v>101</v>
      </c>
      <c r="AZ10" s="23">
        <f>AY10*100/AV10</f>
        <v>49.509803921568626</v>
      </c>
    </row>
    <row r="11" spans="1:52" s="10" customFormat="1" ht="45.75" customHeight="1" x14ac:dyDescent="0.2">
      <c r="A11" s="24">
        <f>A10+1</f>
        <v>2</v>
      </c>
      <c r="B11" s="25" t="s">
        <v>17</v>
      </c>
      <c r="C11" s="24">
        <v>117</v>
      </c>
      <c r="D11" s="26">
        <f t="shared" ref="D11:D16" si="2">C11-F11</f>
        <v>78</v>
      </c>
      <c r="E11" s="1">
        <f t="shared" ref="E11:E16" si="3">D11*100/C11</f>
        <v>66.666666666666671</v>
      </c>
      <c r="F11" s="26">
        <v>39</v>
      </c>
      <c r="G11" s="27">
        <f t="shared" ref="G11:G16" si="4">F11*100/C11</f>
        <v>33.333333333333336</v>
      </c>
      <c r="H11" s="24">
        <v>121</v>
      </c>
      <c r="I11" s="26">
        <f t="shared" ref="I11:I16" si="5">H11-K11</f>
        <v>78</v>
      </c>
      <c r="J11" s="1">
        <f t="shared" ref="J11:J16" si="6">I11*100/H11</f>
        <v>64.462809917355372</v>
      </c>
      <c r="K11" s="26">
        <v>43</v>
      </c>
      <c r="L11" s="27">
        <f t="shared" ref="L11:L16" si="7">K11*100/H11</f>
        <v>35.537190082644628</v>
      </c>
      <c r="M11" s="24">
        <v>142</v>
      </c>
      <c r="N11" s="26">
        <v>95</v>
      </c>
      <c r="O11" s="1">
        <f t="shared" ref="O11:O16" si="8">N11*100/M11</f>
        <v>66.901408450704224</v>
      </c>
      <c r="P11" s="26">
        <v>47</v>
      </c>
      <c r="Q11" s="27">
        <f t="shared" ref="Q11:Q16" si="9">P11*100/M11</f>
        <v>33.098591549295776</v>
      </c>
      <c r="R11" s="24">
        <v>154</v>
      </c>
      <c r="S11" s="26">
        <f t="shared" ref="S11:S16" si="10">R11-U11</f>
        <v>97</v>
      </c>
      <c r="T11" s="1">
        <f t="shared" ref="T11:T16" si="11">S11*100/R11</f>
        <v>62.987012987012989</v>
      </c>
      <c r="U11" s="26">
        <v>57</v>
      </c>
      <c r="V11" s="27">
        <f t="shared" ref="V11:V16" si="12">U11*100/R11</f>
        <v>37.012987012987011</v>
      </c>
      <c r="W11" s="24">
        <v>163</v>
      </c>
      <c r="X11" s="26">
        <f t="shared" ref="X11:X16" si="13">W11-Z11</f>
        <v>100</v>
      </c>
      <c r="Y11" s="1">
        <f t="shared" ref="Y11:Y16" si="14">X11*100/W11</f>
        <v>61.349693251533743</v>
      </c>
      <c r="Z11" s="26">
        <v>63</v>
      </c>
      <c r="AA11" s="27">
        <f t="shared" ref="AA11:AA16" si="15">Z11*100/W11</f>
        <v>38.650306748466257</v>
      </c>
      <c r="AB11" s="24">
        <v>157</v>
      </c>
      <c r="AC11" s="26">
        <v>99</v>
      </c>
      <c r="AD11" s="1">
        <f t="shared" ref="AD11:AD16" si="16">AC11*100/AB11</f>
        <v>63.057324840764331</v>
      </c>
      <c r="AE11" s="26">
        <v>58</v>
      </c>
      <c r="AF11" s="28">
        <f t="shared" ref="AF11:AF16" si="17">AE11*100/AB11</f>
        <v>36.942675159235669</v>
      </c>
      <c r="AG11" s="24">
        <v>151</v>
      </c>
      <c r="AH11" s="26">
        <f t="shared" ref="AH11:AH16" si="18">AG11-AJ11</f>
        <v>93</v>
      </c>
      <c r="AI11" s="1">
        <f t="shared" ref="AI11:AI16" si="19">AH11*100/AG11</f>
        <v>61.589403973509931</v>
      </c>
      <c r="AJ11" s="26">
        <v>58</v>
      </c>
      <c r="AK11" s="28">
        <f t="shared" ref="AK11:AK16" si="20">AJ11*100/AG11</f>
        <v>38.410596026490069</v>
      </c>
      <c r="AL11" s="24">
        <v>154</v>
      </c>
      <c r="AM11" s="26">
        <f t="shared" ref="AM11:AM16" si="21">AL11-AO11</f>
        <v>89</v>
      </c>
      <c r="AN11" s="1">
        <f t="shared" ref="AN11:AN16" si="22">AM11*100/AL11</f>
        <v>57.79220779220779</v>
      </c>
      <c r="AO11" s="26">
        <v>65</v>
      </c>
      <c r="AP11" s="28">
        <f t="shared" ref="AP11:AP16" si="23">AO11*100/AL11</f>
        <v>42.20779220779221</v>
      </c>
      <c r="AQ11" s="24">
        <v>147</v>
      </c>
      <c r="AR11" s="26">
        <f t="shared" si="0"/>
        <v>81</v>
      </c>
      <c r="AS11" s="1">
        <f t="shared" ref="AS11:AS16" si="24">AR11*100/AQ11</f>
        <v>55.102040816326529</v>
      </c>
      <c r="AT11" s="26">
        <v>66</v>
      </c>
      <c r="AU11" s="28">
        <f t="shared" ref="AU11:AU16" si="25">AT11*100/AQ11</f>
        <v>44.897959183673471</v>
      </c>
      <c r="AV11" s="24">
        <v>147</v>
      </c>
      <c r="AW11" s="26">
        <f t="shared" si="1"/>
        <v>70</v>
      </c>
      <c r="AX11" s="1">
        <f t="shared" ref="AX11:AX16" si="26">AW11*100/AV11</f>
        <v>47.61904761904762</v>
      </c>
      <c r="AY11" s="26">
        <v>77</v>
      </c>
      <c r="AZ11" s="28">
        <f t="shared" ref="AZ11:AZ16" si="27">AY11*100/AV11</f>
        <v>52.38095238095238</v>
      </c>
    </row>
    <row r="12" spans="1:52" s="10" customFormat="1" ht="54.75" customHeight="1" x14ac:dyDescent="0.2">
      <c r="A12" s="24">
        <f>A11+1</f>
        <v>3</v>
      </c>
      <c r="B12" s="25" t="s">
        <v>52</v>
      </c>
      <c r="C12" s="24">
        <v>229</v>
      </c>
      <c r="D12" s="26">
        <f t="shared" si="2"/>
        <v>134</v>
      </c>
      <c r="E12" s="1">
        <f t="shared" si="3"/>
        <v>58.515283842794759</v>
      </c>
      <c r="F12" s="26">
        <v>95</v>
      </c>
      <c r="G12" s="27">
        <f t="shared" si="4"/>
        <v>41.484716157205241</v>
      </c>
      <c r="H12" s="24">
        <v>245</v>
      </c>
      <c r="I12" s="26">
        <f t="shared" si="5"/>
        <v>146</v>
      </c>
      <c r="J12" s="1">
        <f t="shared" si="6"/>
        <v>59.591836734693878</v>
      </c>
      <c r="K12" s="26">
        <v>99</v>
      </c>
      <c r="L12" s="27">
        <f t="shared" si="7"/>
        <v>40.408163265306122</v>
      </c>
      <c r="M12" s="24">
        <v>269</v>
      </c>
      <c r="N12" s="26">
        <v>149</v>
      </c>
      <c r="O12" s="1">
        <f t="shared" si="8"/>
        <v>55.390334572490708</v>
      </c>
      <c r="P12" s="26">
        <v>120</v>
      </c>
      <c r="Q12" s="27">
        <f t="shared" si="9"/>
        <v>44.609665427509292</v>
      </c>
      <c r="R12" s="24">
        <v>264</v>
      </c>
      <c r="S12" s="26">
        <f t="shared" si="10"/>
        <v>156</v>
      </c>
      <c r="T12" s="1">
        <f t="shared" si="11"/>
        <v>59.090909090909093</v>
      </c>
      <c r="U12" s="26">
        <v>108</v>
      </c>
      <c r="V12" s="27">
        <f t="shared" si="12"/>
        <v>40.909090909090907</v>
      </c>
      <c r="W12" s="24">
        <v>271</v>
      </c>
      <c r="X12" s="26">
        <f t="shared" si="13"/>
        <v>157</v>
      </c>
      <c r="Y12" s="1">
        <f t="shared" si="14"/>
        <v>57.933579335793361</v>
      </c>
      <c r="Z12" s="26">
        <v>114</v>
      </c>
      <c r="AA12" s="27">
        <f t="shared" si="15"/>
        <v>42.066420664206639</v>
      </c>
      <c r="AB12" s="24">
        <v>258</v>
      </c>
      <c r="AC12" s="26">
        <v>144</v>
      </c>
      <c r="AD12" s="1">
        <f t="shared" si="16"/>
        <v>55.813953488372093</v>
      </c>
      <c r="AE12" s="26">
        <v>114</v>
      </c>
      <c r="AF12" s="28">
        <f t="shared" si="17"/>
        <v>44.186046511627907</v>
      </c>
      <c r="AG12" s="24">
        <v>229</v>
      </c>
      <c r="AH12" s="26">
        <f t="shared" si="18"/>
        <v>120</v>
      </c>
      <c r="AI12" s="1">
        <f t="shared" si="19"/>
        <v>52.401746724890828</v>
      </c>
      <c r="AJ12" s="26">
        <v>109</v>
      </c>
      <c r="AK12" s="28">
        <f t="shared" si="20"/>
        <v>47.598253275109172</v>
      </c>
      <c r="AL12" s="24">
        <v>217</v>
      </c>
      <c r="AM12" s="26">
        <f t="shared" si="21"/>
        <v>111</v>
      </c>
      <c r="AN12" s="1">
        <f t="shared" si="22"/>
        <v>51.152073732718897</v>
      </c>
      <c r="AO12" s="26">
        <v>106</v>
      </c>
      <c r="AP12" s="28">
        <f t="shared" si="23"/>
        <v>48.847926267281103</v>
      </c>
      <c r="AQ12" s="24">
        <v>194</v>
      </c>
      <c r="AR12" s="26">
        <f t="shared" si="0"/>
        <v>98</v>
      </c>
      <c r="AS12" s="1">
        <f t="shared" si="24"/>
        <v>50.515463917525771</v>
      </c>
      <c r="AT12" s="26">
        <v>96</v>
      </c>
      <c r="AU12" s="28">
        <f t="shared" si="25"/>
        <v>49.484536082474229</v>
      </c>
      <c r="AV12" s="24">
        <v>187</v>
      </c>
      <c r="AW12" s="26">
        <f t="shared" si="1"/>
        <v>89</v>
      </c>
      <c r="AX12" s="1">
        <f t="shared" si="26"/>
        <v>47.593582887700535</v>
      </c>
      <c r="AY12" s="26">
        <v>98</v>
      </c>
      <c r="AZ12" s="28">
        <f t="shared" si="27"/>
        <v>52.406417112299465</v>
      </c>
    </row>
    <row r="13" spans="1:52" s="10" customFormat="1" ht="55.5" customHeight="1" x14ac:dyDescent="0.2">
      <c r="A13" s="24">
        <f>A12+1</f>
        <v>4</v>
      </c>
      <c r="B13" s="25" t="s">
        <v>18</v>
      </c>
      <c r="C13" s="24">
        <v>247</v>
      </c>
      <c r="D13" s="29">
        <f t="shared" si="2"/>
        <v>150</v>
      </c>
      <c r="E13" s="30">
        <f t="shared" si="3"/>
        <v>60.728744939271252</v>
      </c>
      <c r="F13" s="29">
        <v>97</v>
      </c>
      <c r="G13" s="31">
        <f t="shared" si="4"/>
        <v>39.271255060728748</v>
      </c>
      <c r="H13" s="24">
        <v>281</v>
      </c>
      <c r="I13" s="29">
        <f t="shared" si="5"/>
        <v>172</v>
      </c>
      <c r="J13" s="30">
        <f t="shared" si="6"/>
        <v>61.209964412811388</v>
      </c>
      <c r="K13" s="29">
        <v>109</v>
      </c>
      <c r="L13" s="31">
        <f t="shared" si="7"/>
        <v>38.790035587188612</v>
      </c>
      <c r="M13" s="24">
        <v>294</v>
      </c>
      <c r="N13" s="29">
        <v>164</v>
      </c>
      <c r="O13" s="30">
        <f t="shared" si="8"/>
        <v>55.782312925170068</v>
      </c>
      <c r="P13" s="29">
        <v>130</v>
      </c>
      <c r="Q13" s="31">
        <f t="shared" si="9"/>
        <v>44.217687074829932</v>
      </c>
      <c r="R13" s="24">
        <v>265</v>
      </c>
      <c r="S13" s="29">
        <f t="shared" si="10"/>
        <v>139</v>
      </c>
      <c r="T13" s="30">
        <f t="shared" si="11"/>
        <v>52.452830188679243</v>
      </c>
      <c r="U13" s="29">
        <v>126</v>
      </c>
      <c r="V13" s="31">
        <f t="shared" si="12"/>
        <v>47.547169811320757</v>
      </c>
      <c r="W13" s="24">
        <v>243</v>
      </c>
      <c r="X13" s="29">
        <f t="shared" si="13"/>
        <v>126</v>
      </c>
      <c r="Y13" s="30">
        <f t="shared" si="14"/>
        <v>51.851851851851855</v>
      </c>
      <c r="Z13" s="29">
        <v>117</v>
      </c>
      <c r="AA13" s="31">
        <f t="shared" si="15"/>
        <v>48.148148148148145</v>
      </c>
      <c r="AB13" s="24">
        <v>225</v>
      </c>
      <c r="AC13" s="29">
        <v>115</v>
      </c>
      <c r="AD13" s="30">
        <f t="shared" si="16"/>
        <v>51.111111111111114</v>
      </c>
      <c r="AE13" s="29">
        <v>110</v>
      </c>
      <c r="AF13" s="32">
        <f t="shared" si="17"/>
        <v>48.888888888888886</v>
      </c>
      <c r="AG13" s="24">
        <v>222</v>
      </c>
      <c r="AH13" s="29">
        <f t="shared" si="18"/>
        <v>111</v>
      </c>
      <c r="AI13" s="30">
        <f t="shared" si="19"/>
        <v>50</v>
      </c>
      <c r="AJ13" s="29">
        <v>111</v>
      </c>
      <c r="AK13" s="32">
        <f t="shared" si="20"/>
        <v>50</v>
      </c>
      <c r="AL13" s="24">
        <v>215</v>
      </c>
      <c r="AM13" s="29">
        <f t="shared" si="21"/>
        <v>112</v>
      </c>
      <c r="AN13" s="30">
        <f t="shared" si="22"/>
        <v>52.093023255813954</v>
      </c>
      <c r="AO13" s="29">
        <v>103</v>
      </c>
      <c r="AP13" s="32">
        <f t="shared" si="23"/>
        <v>47.906976744186046</v>
      </c>
      <c r="AQ13" s="24">
        <v>186</v>
      </c>
      <c r="AR13" s="29">
        <f t="shared" si="0"/>
        <v>106</v>
      </c>
      <c r="AS13" s="30">
        <f t="shared" si="24"/>
        <v>56.98924731182796</v>
      </c>
      <c r="AT13" s="29">
        <v>80</v>
      </c>
      <c r="AU13" s="32">
        <f t="shared" si="25"/>
        <v>43.01075268817204</v>
      </c>
      <c r="AV13" s="24">
        <v>179</v>
      </c>
      <c r="AW13" s="29">
        <f t="shared" si="1"/>
        <v>101</v>
      </c>
      <c r="AX13" s="30">
        <f t="shared" si="26"/>
        <v>56.424581005586589</v>
      </c>
      <c r="AY13" s="29">
        <v>78</v>
      </c>
      <c r="AZ13" s="32">
        <f t="shared" si="27"/>
        <v>43.575418994413411</v>
      </c>
    </row>
    <row r="14" spans="1:52" s="10" customFormat="1" ht="45.75" customHeight="1" x14ac:dyDescent="0.2">
      <c r="A14" s="24">
        <f>A13+1</f>
        <v>5</v>
      </c>
      <c r="B14" s="25" t="s">
        <v>10</v>
      </c>
      <c r="C14" s="24">
        <v>132</v>
      </c>
      <c r="D14" s="29">
        <f t="shared" si="2"/>
        <v>95</v>
      </c>
      <c r="E14" s="30">
        <f t="shared" si="3"/>
        <v>71.969696969696969</v>
      </c>
      <c r="F14" s="29">
        <v>37</v>
      </c>
      <c r="G14" s="31">
        <f t="shared" si="4"/>
        <v>28.030303030303031</v>
      </c>
      <c r="H14" s="24">
        <v>133</v>
      </c>
      <c r="I14" s="29">
        <f t="shared" si="5"/>
        <v>93</v>
      </c>
      <c r="J14" s="30">
        <f t="shared" si="6"/>
        <v>69.924812030075188</v>
      </c>
      <c r="K14" s="29">
        <v>40</v>
      </c>
      <c r="L14" s="31">
        <f t="shared" si="7"/>
        <v>30.075187969924812</v>
      </c>
      <c r="M14" s="24">
        <v>140</v>
      </c>
      <c r="N14" s="29">
        <v>107</v>
      </c>
      <c r="O14" s="30">
        <f t="shared" si="8"/>
        <v>76.428571428571431</v>
      </c>
      <c r="P14" s="29">
        <v>33</v>
      </c>
      <c r="Q14" s="31">
        <f t="shared" si="9"/>
        <v>23.571428571428573</v>
      </c>
      <c r="R14" s="24">
        <v>142</v>
      </c>
      <c r="S14" s="29">
        <f t="shared" si="10"/>
        <v>105</v>
      </c>
      <c r="T14" s="30">
        <f t="shared" si="11"/>
        <v>73.943661971830991</v>
      </c>
      <c r="U14" s="29">
        <v>37</v>
      </c>
      <c r="V14" s="31">
        <f t="shared" si="12"/>
        <v>26.056338028169016</v>
      </c>
      <c r="W14" s="24">
        <v>127</v>
      </c>
      <c r="X14" s="29">
        <f t="shared" si="13"/>
        <v>93</v>
      </c>
      <c r="Y14" s="30">
        <f t="shared" si="14"/>
        <v>73.228346456692918</v>
      </c>
      <c r="Z14" s="29">
        <v>34</v>
      </c>
      <c r="AA14" s="31">
        <f t="shared" si="15"/>
        <v>26.771653543307085</v>
      </c>
      <c r="AB14" s="24">
        <v>131</v>
      </c>
      <c r="AC14" s="29">
        <v>99</v>
      </c>
      <c r="AD14" s="30">
        <f t="shared" si="16"/>
        <v>75.572519083969468</v>
      </c>
      <c r="AE14" s="29">
        <v>32</v>
      </c>
      <c r="AF14" s="32">
        <f t="shared" si="17"/>
        <v>24.427480916030536</v>
      </c>
      <c r="AG14" s="24">
        <v>140</v>
      </c>
      <c r="AH14" s="29">
        <f t="shared" si="18"/>
        <v>100</v>
      </c>
      <c r="AI14" s="30">
        <f t="shared" si="19"/>
        <v>71.428571428571431</v>
      </c>
      <c r="AJ14" s="29">
        <v>40</v>
      </c>
      <c r="AK14" s="32">
        <f t="shared" si="20"/>
        <v>28.571428571428573</v>
      </c>
      <c r="AL14" s="24">
        <v>135</v>
      </c>
      <c r="AM14" s="29">
        <f t="shared" si="21"/>
        <v>98</v>
      </c>
      <c r="AN14" s="30">
        <f t="shared" si="22"/>
        <v>72.592592592592595</v>
      </c>
      <c r="AO14" s="29">
        <v>37</v>
      </c>
      <c r="AP14" s="32">
        <f t="shared" si="23"/>
        <v>27.407407407407408</v>
      </c>
      <c r="AQ14" s="24">
        <v>148</v>
      </c>
      <c r="AR14" s="29">
        <f t="shared" si="0"/>
        <v>107</v>
      </c>
      <c r="AS14" s="30">
        <f t="shared" si="24"/>
        <v>72.297297297297291</v>
      </c>
      <c r="AT14" s="29">
        <v>41</v>
      </c>
      <c r="AU14" s="32">
        <f t="shared" si="25"/>
        <v>27.702702702702702</v>
      </c>
      <c r="AV14" s="24">
        <v>131</v>
      </c>
      <c r="AW14" s="29">
        <f t="shared" si="1"/>
        <v>88</v>
      </c>
      <c r="AX14" s="30">
        <f t="shared" si="26"/>
        <v>67.175572519083971</v>
      </c>
      <c r="AY14" s="29">
        <v>43</v>
      </c>
      <c r="AZ14" s="32">
        <f t="shared" si="27"/>
        <v>32.824427480916029</v>
      </c>
    </row>
    <row r="15" spans="1:52" s="10" customFormat="1" ht="45.75" customHeight="1" thickBot="1" x14ac:dyDescent="0.25">
      <c r="A15" s="24">
        <f>A14+1</f>
        <v>6</v>
      </c>
      <c r="B15" s="25" t="s">
        <v>11</v>
      </c>
      <c r="C15" s="24">
        <v>144</v>
      </c>
      <c r="D15" s="29">
        <f t="shared" si="2"/>
        <v>129</v>
      </c>
      <c r="E15" s="30">
        <f t="shared" si="3"/>
        <v>89.583333333333329</v>
      </c>
      <c r="F15" s="29">
        <v>15</v>
      </c>
      <c r="G15" s="31">
        <f t="shared" si="4"/>
        <v>10.416666666666666</v>
      </c>
      <c r="H15" s="24">
        <v>168</v>
      </c>
      <c r="I15" s="29">
        <f t="shared" si="5"/>
        <v>150</v>
      </c>
      <c r="J15" s="30">
        <f t="shared" si="6"/>
        <v>89.285714285714292</v>
      </c>
      <c r="K15" s="29">
        <v>18</v>
      </c>
      <c r="L15" s="31">
        <f t="shared" si="7"/>
        <v>10.714285714285714</v>
      </c>
      <c r="M15" s="24">
        <v>166</v>
      </c>
      <c r="N15" s="29">
        <v>141</v>
      </c>
      <c r="O15" s="30">
        <f t="shared" si="8"/>
        <v>84.939759036144579</v>
      </c>
      <c r="P15" s="29">
        <v>25</v>
      </c>
      <c r="Q15" s="31">
        <f t="shared" si="9"/>
        <v>15.060240963855422</v>
      </c>
      <c r="R15" s="24">
        <v>170</v>
      </c>
      <c r="S15" s="29">
        <f t="shared" si="10"/>
        <v>143</v>
      </c>
      <c r="T15" s="30">
        <f t="shared" si="11"/>
        <v>84.117647058823536</v>
      </c>
      <c r="U15" s="29">
        <v>27</v>
      </c>
      <c r="V15" s="31">
        <f t="shared" si="12"/>
        <v>15.882352941176471</v>
      </c>
      <c r="W15" s="24">
        <v>174</v>
      </c>
      <c r="X15" s="29">
        <f t="shared" si="13"/>
        <v>144</v>
      </c>
      <c r="Y15" s="30">
        <f t="shared" si="14"/>
        <v>82.758620689655174</v>
      </c>
      <c r="Z15" s="29">
        <v>30</v>
      </c>
      <c r="AA15" s="31">
        <f t="shared" si="15"/>
        <v>17.241379310344829</v>
      </c>
      <c r="AB15" s="24">
        <v>164</v>
      </c>
      <c r="AC15" s="29">
        <v>137</v>
      </c>
      <c r="AD15" s="30">
        <f t="shared" si="16"/>
        <v>83.536585365853654</v>
      </c>
      <c r="AE15" s="29">
        <v>27</v>
      </c>
      <c r="AF15" s="32">
        <f t="shared" si="17"/>
        <v>16.463414634146343</v>
      </c>
      <c r="AG15" s="24">
        <v>171</v>
      </c>
      <c r="AH15" s="29">
        <f t="shared" si="18"/>
        <v>142</v>
      </c>
      <c r="AI15" s="30">
        <f t="shared" si="19"/>
        <v>83.040935672514621</v>
      </c>
      <c r="AJ15" s="29">
        <v>29</v>
      </c>
      <c r="AK15" s="32">
        <f t="shared" si="20"/>
        <v>16.959064327485379</v>
      </c>
      <c r="AL15" s="24">
        <v>178</v>
      </c>
      <c r="AM15" s="29">
        <f t="shared" si="21"/>
        <v>150</v>
      </c>
      <c r="AN15" s="30">
        <f t="shared" si="22"/>
        <v>84.269662921348313</v>
      </c>
      <c r="AO15" s="29">
        <v>28</v>
      </c>
      <c r="AP15" s="32">
        <f t="shared" si="23"/>
        <v>15.730337078651685</v>
      </c>
      <c r="AQ15" s="24">
        <v>154</v>
      </c>
      <c r="AR15" s="29">
        <f t="shared" si="0"/>
        <v>132</v>
      </c>
      <c r="AS15" s="30">
        <f t="shared" si="24"/>
        <v>85.714285714285708</v>
      </c>
      <c r="AT15" s="29">
        <v>22</v>
      </c>
      <c r="AU15" s="32">
        <f t="shared" si="25"/>
        <v>14.285714285714286</v>
      </c>
      <c r="AV15" s="24">
        <v>151</v>
      </c>
      <c r="AW15" s="29">
        <f t="shared" si="1"/>
        <v>127</v>
      </c>
      <c r="AX15" s="30">
        <f t="shared" si="26"/>
        <v>84.105960264900659</v>
      </c>
      <c r="AY15" s="29">
        <v>24</v>
      </c>
      <c r="AZ15" s="32">
        <f t="shared" si="27"/>
        <v>15.894039735099337</v>
      </c>
    </row>
    <row r="16" spans="1:52" s="10" customFormat="1" ht="45.75" customHeight="1" thickBot="1" x14ac:dyDescent="0.25">
      <c r="A16" s="49" t="s">
        <v>15</v>
      </c>
      <c r="B16" s="50"/>
      <c r="C16" s="51">
        <f>SUM(C10:C15)</f>
        <v>1062</v>
      </c>
      <c r="D16" s="52">
        <f t="shared" si="2"/>
        <v>704</v>
      </c>
      <c r="E16" s="53">
        <f t="shared" si="3"/>
        <v>66.290018832391709</v>
      </c>
      <c r="F16" s="54">
        <f>SUM(F10:F15)</f>
        <v>358</v>
      </c>
      <c r="G16" s="53">
        <f t="shared" si="4"/>
        <v>33.709981167608284</v>
      </c>
      <c r="H16" s="51">
        <f>SUM(H10:H15)</f>
        <v>1173</v>
      </c>
      <c r="I16" s="52">
        <f t="shared" si="5"/>
        <v>776</v>
      </c>
      <c r="J16" s="53">
        <f t="shared" si="6"/>
        <v>66.155157715260017</v>
      </c>
      <c r="K16" s="54">
        <f>SUM(K10:K15)</f>
        <v>397</v>
      </c>
      <c r="L16" s="53">
        <f t="shared" si="7"/>
        <v>33.844842284739983</v>
      </c>
      <c r="M16" s="51">
        <f>SUM(M10:M15)</f>
        <v>1235</v>
      </c>
      <c r="N16" s="52">
        <f>M16-P16</f>
        <v>786</v>
      </c>
      <c r="O16" s="53">
        <f t="shared" si="8"/>
        <v>63.643724696356273</v>
      </c>
      <c r="P16" s="54">
        <f>SUM(P10:P15)</f>
        <v>449</v>
      </c>
      <c r="Q16" s="53">
        <f t="shared" si="9"/>
        <v>36.356275303643727</v>
      </c>
      <c r="R16" s="51">
        <f>SUM(R10:R15)</f>
        <v>1227</v>
      </c>
      <c r="S16" s="52">
        <f t="shared" si="10"/>
        <v>775</v>
      </c>
      <c r="T16" s="53">
        <f t="shared" si="11"/>
        <v>63.162184189079056</v>
      </c>
      <c r="U16" s="54">
        <f>SUM(U10:U15)</f>
        <v>452</v>
      </c>
      <c r="V16" s="53">
        <f t="shared" si="12"/>
        <v>36.837815810920944</v>
      </c>
      <c r="W16" s="51">
        <f>SUM(W10:W15)</f>
        <v>1205</v>
      </c>
      <c r="X16" s="52">
        <f t="shared" si="13"/>
        <v>742</v>
      </c>
      <c r="Y16" s="53">
        <f t="shared" si="14"/>
        <v>61.57676348547718</v>
      </c>
      <c r="Z16" s="54">
        <f>SUM(Z10:Z15)</f>
        <v>463</v>
      </c>
      <c r="AA16" s="53">
        <f t="shared" si="15"/>
        <v>38.42323651452282</v>
      </c>
      <c r="AB16" s="51">
        <f>SUM(AB10:AB15)</f>
        <v>1162</v>
      </c>
      <c r="AC16" s="52">
        <f>AB16-AE16</f>
        <v>718</v>
      </c>
      <c r="AD16" s="53">
        <f t="shared" si="16"/>
        <v>61.790017211703962</v>
      </c>
      <c r="AE16" s="54">
        <f>SUM(AE10:AE15)</f>
        <v>444</v>
      </c>
      <c r="AF16" s="57">
        <f t="shared" si="17"/>
        <v>38.209982788296038</v>
      </c>
      <c r="AG16" s="51">
        <f>SUM(AG10:AG15)</f>
        <v>1133</v>
      </c>
      <c r="AH16" s="52">
        <f t="shared" si="18"/>
        <v>681</v>
      </c>
      <c r="AI16" s="53">
        <f t="shared" si="19"/>
        <v>60.105913503971756</v>
      </c>
      <c r="AJ16" s="54">
        <f>SUM(AJ10:AJ15)</f>
        <v>452</v>
      </c>
      <c r="AK16" s="57">
        <f t="shared" si="20"/>
        <v>39.894086496028244</v>
      </c>
      <c r="AL16" s="51">
        <f>SUM(AL10:AL15)</f>
        <v>1116</v>
      </c>
      <c r="AM16" s="52">
        <f t="shared" si="21"/>
        <v>677</v>
      </c>
      <c r="AN16" s="53">
        <f t="shared" si="22"/>
        <v>60.663082437275989</v>
      </c>
      <c r="AO16" s="54">
        <f>SUM(AO10:AO15)</f>
        <v>439</v>
      </c>
      <c r="AP16" s="57">
        <f t="shared" si="23"/>
        <v>39.336917562724011</v>
      </c>
      <c r="AQ16" s="51">
        <f>SUM(AQ10:AQ15)</f>
        <v>1038</v>
      </c>
      <c r="AR16" s="51">
        <f>SUM(AR10:AR15)</f>
        <v>629</v>
      </c>
      <c r="AS16" s="53">
        <f t="shared" si="24"/>
        <v>60.597302504816959</v>
      </c>
      <c r="AT16" s="54">
        <f>SUM(AT10:AT15)</f>
        <v>409</v>
      </c>
      <c r="AU16" s="57">
        <f t="shared" si="25"/>
        <v>39.402697495183041</v>
      </c>
      <c r="AV16" s="51">
        <f>SUM(AV10:AV15)</f>
        <v>999</v>
      </c>
      <c r="AW16" s="51">
        <f>SUM(AW10:AW15)</f>
        <v>578</v>
      </c>
      <c r="AX16" s="53">
        <f t="shared" si="26"/>
        <v>57.857857857857859</v>
      </c>
      <c r="AY16" s="54">
        <f>SUM(AY10:AY15)</f>
        <v>421</v>
      </c>
      <c r="AZ16" s="57">
        <f t="shared" si="27"/>
        <v>42.142142142142141</v>
      </c>
    </row>
    <row r="17" spans="1:47" s="33" customFormat="1" x14ac:dyDescent="0.2">
      <c r="B17" s="34"/>
      <c r="C17" s="35"/>
      <c r="D17" s="35"/>
      <c r="E17" s="36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</row>
    <row r="18" spans="1:47" s="38" customFormat="1" ht="13.5" x14ac:dyDescent="0.2">
      <c r="A18" s="37" t="s">
        <v>25</v>
      </c>
      <c r="C18" s="39"/>
      <c r="D18" s="39"/>
      <c r="E18" s="40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</row>
    <row r="19" spans="1:47" s="33" customFormat="1" ht="13.5" x14ac:dyDescent="0.2">
      <c r="A19" s="37"/>
      <c r="B19" s="34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</row>
    <row r="20" spans="1:47" s="33" customFormat="1" x14ac:dyDescent="0.2">
      <c r="B20" s="34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</row>
    <row r="21" spans="1:47" s="33" customFormat="1" x14ac:dyDescent="0.2">
      <c r="B21" s="34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</row>
    <row r="22" spans="1:47" s="33" customFormat="1" x14ac:dyDescent="0.2">
      <c r="B22" s="34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</row>
    <row r="23" spans="1:47" s="33" customFormat="1" x14ac:dyDescent="0.2">
      <c r="B23" s="34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</row>
    <row r="24" spans="1:47" s="33" customFormat="1" x14ac:dyDescent="0.2">
      <c r="B24" s="34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</row>
    <row r="25" spans="1:47" s="33" customFormat="1" x14ac:dyDescent="0.2">
      <c r="B25" s="34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</row>
    <row r="26" spans="1:47" s="33" customFormat="1" x14ac:dyDescent="0.2">
      <c r="B26" s="34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</row>
    <row r="27" spans="1:47" s="33" customFormat="1" x14ac:dyDescent="0.2">
      <c r="B27" s="34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</row>
    <row r="28" spans="1:47" s="33" customFormat="1" x14ac:dyDescent="0.2">
      <c r="B28" s="34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</row>
    <row r="29" spans="1:47" s="33" customFormat="1" x14ac:dyDescent="0.2">
      <c r="B29" s="34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</row>
    <row r="30" spans="1:47" s="33" customFormat="1" x14ac:dyDescent="0.2">
      <c r="B30" s="34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</row>
    <row r="31" spans="1:47" s="33" customFormat="1" x14ac:dyDescent="0.2">
      <c r="B31" s="34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</row>
    <row r="32" spans="1:47" s="33" customFormat="1" x14ac:dyDescent="0.2">
      <c r="B32" s="34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</row>
    <row r="33" spans="2:47" s="33" customFormat="1" x14ac:dyDescent="0.2">
      <c r="B33" s="34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</row>
    <row r="34" spans="2:47" s="33" customFormat="1" x14ac:dyDescent="0.2">
      <c r="B34" s="34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</row>
    <row r="35" spans="2:47" s="33" customFormat="1" x14ac:dyDescent="0.2">
      <c r="B35" s="34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</row>
    <row r="36" spans="2:47" s="33" customFormat="1" x14ac:dyDescent="0.2">
      <c r="B36" s="34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</row>
    <row r="37" spans="2:47" s="33" customFormat="1" x14ac:dyDescent="0.2">
      <c r="B37" s="34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</row>
    <row r="38" spans="2:47" s="33" customFormat="1" x14ac:dyDescent="0.2">
      <c r="B38" s="34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</row>
    <row r="39" spans="2:47" s="33" customFormat="1" x14ac:dyDescent="0.2">
      <c r="B39" s="34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</row>
    <row r="40" spans="2:47" s="33" customFormat="1" x14ac:dyDescent="0.2">
      <c r="B40" s="34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</row>
    <row r="41" spans="2:47" s="33" customFormat="1" x14ac:dyDescent="0.2">
      <c r="B41" s="34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</row>
    <row r="42" spans="2:47" s="33" customFormat="1" x14ac:dyDescent="0.2">
      <c r="B42" s="34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</row>
    <row r="43" spans="2:47" s="33" customFormat="1" x14ac:dyDescent="0.2">
      <c r="B43" s="34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</row>
    <row r="44" spans="2:47" s="33" customFormat="1" x14ac:dyDescent="0.2">
      <c r="B44" s="34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</row>
    <row r="45" spans="2:47" s="33" customFormat="1" x14ac:dyDescent="0.2">
      <c r="B45" s="34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</row>
    <row r="46" spans="2:47" s="33" customFormat="1" x14ac:dyDescent="0.2">
      <c r="B46" s="34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</row>
    <row r="47" spans="2:47" s="33" customFormat="1" x14ac:dyDescent="0.2">
      <c r="B47" s="34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</row>
    <row r="48" spans="2:47" s="33" customFormat="1" x14ac:dyDescent="0.2">
      <c r="B48" s="34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</row>
    <row r="49" spans="2:47" s="33" customFormat="1" x14ac:dyDescent="0.2">
      <c r="B49" s="34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</row>
    <row r="50" spans="2:47" s="33" customFormat="1" x14ac:dyDescent="0.2">
      <c r="B50" s="34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</row>
    <row r="51" spans="2:47" s="33" customFormat="1" x14ac:dyDescent="0.2">
      <c r="B51" s="34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5"/>
    </row>
    <row r="52" spans="2:47" s="33" customFormat="1" x14ac:dyDescent="0.2">
      <c r="B52" s="34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</row>
    <row r="53" spans="2:47" s="33" customFormat="1" x14ac:dyDescent="0.2">
      <c r="B53" s="34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</row>
    <row r="54" spans="2:47" s="33" customFormat="1" x14ac:dyDescent="0.2">
      <c r="B54" s="34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</row>
    <row r="55" spans="2:47" s="33" customFormat="1" x14ac:dyDescent="0.2">
      <c r="B55" s="34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</row>
    <row r="56" spans="2:47" s="33" customFormat="1" x14ac:dyDescent="0.2">
      <c r="B56" s="34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35"/>
      <c r="AS56" s="35"/>
      <c r="AT56" s="35"/>
      <c r="AU56" s="35"/>
    </row>
    <row r="57" spans="2:47" s="33" customFormat="1" x14ac:dyDescent="0.2">
      <c r="B57" s="34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</row>
    <row r="58" spans="2:47" s="33" customFormat="1" x14ac:dyDescent="0.2">
      <c r="B58" s="34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5"/>
      <c r="AR58" s="35"/>
      <c r="AS58" s="35"/>
      <c r="AT58" s="35"/>
      <c r="AU58" s="35"/>
    </row>
    <row r="59" spans="2:47" s="33" customFormat="1" x14ac:dyDescent="0.2">
      <c r="B59" s="34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  <c r="AM59" s="35"/>
      <c r="AN59" s="35"/>
      <c r="AO59" s="35"/>
      <c r="AP59" s="35"/>
      <c r="AQ59" s="35"/>
      <c r="AR59" s="35"/>
      <c r="AS59" s="35"/>
      <c r="AT59" s="35"/>
      <c r="AU59" s="35"/>
    </row>
    <row r="60" spans="2:47" s="33" customFormat="1" x14ac:dyDescent="0.2">
      <c r="B60" s="34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/>
      <c r="AM60" s="35"/>
      <c r="AN60" s="35"/>
      <c r="AO60" s="35"/>
      <c r="AP60" s="35"/>
      <c r="AQ60" s="35"/>
      <c r="AR60" s="35"/>
      <c r="AS60" s="35"/>
      <c r="AT60" s="35"/>
      <c r="AU60" s="35"/>
    </row>
    <row r="61" spans="2:47" s="41" customFormat="1" x14ac:dyDescent="0.2">
      <c r="B61" s="42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</row>
    <row r="62" spans="2:47" s="41" customFormat="1" x14ac:dyDescent="0.2">
      <c r="B62" s="4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</row>
    <row r="63" spans="2:47" s="41" customFormat="1" x14ac:dyDescent="0.2">
      <c r="B63" s="4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</row>
    <row r="64" spans="2:47" s="41" customFormat="1" x14ac:dyDescent="0.2">
      <c r="B64" s="4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</row>
    <row r="65" spans="2:47" s="41" customFormat="1" x14ac:dyDescent="0.2">
      <c r="B65" s="4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</row>
    <row r="66" spans="2:47" s="41" customFormat="1" x14ac:dyDescent="0.2">
      <c r="B66" s="4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</row>
    <row r="67" spans="2:47" s="41" customFormat="1" x14ac:dyDescent="0.2">
      <c r="B67" s="4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</row>
    <row r="68" spans="2:47" s="41" customFormat="1" x14ac:dyDescent="0.2">
      <c r="B68" s="4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</row>
    <row r="69" spans="2:47" s="41" customFormat="1" x14ac:dyDescent="0.2">
      <c r="B69" s="4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</row>
    <row r="70" spans="2:47" s="41" customFormat="1" x14ac:dyDescent="0.2">
      <c r="B70" s="4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</row>
    <row r="71" spans="2:47" s="41" customFormat="1" x14ac:dyDescent="0.2">
      <c r="B71" s="4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</row>
    <row r="72" spans="2:47" s="41" customFormat="1" x14ac:dyDescent="0.2">
      <c r="B72" s="4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</row>
    <row r="73" spans="2:47" s="41" customFormat="1" x14ac:dyDescent="0.2">
      <c r="B73" s="4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</row>
    <row r="74" spans="2:47" s="41" customFormat="1" x14ac:dyDescent="0.2">
      <c r="B74" s="4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</row>
    <row r="75" spans="2:47" s="41" customFormat="1" x14ac:dyDescent="0.2">
      <c r="B75" s="42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</row>
    <row r="76" spans="2:47" s="41" customFormat="1" x14ac:dyDescent="0.2">
      <c r="B76" s="42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</row>
    <row r="77" spans="2:47" s="41" customFormat="1" x14ac:dyDescent="0.2">
      <c r="B77" s="42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</row>
    <row r="78" spans="2:47" s="41" customFormat="1" x14ac:dyDescent="0.2">
      <c r="B78" s="42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</row>
    <row r="79" spans="2:47" s="41" customFormat="1" x14ac:dyDescent="0.2">
      <c r="B79" s="4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</row>
    <row r="80" spans="2:47" s="41" customFormat="1" x14ac:dyDescent="0.2">
      <c r="B80" s="42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</row>
    <row r="81" spans="2:47" s="41" customFormat="1" x14ac:dyDescent="0.2">
      <c r="B81" s="42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</row>
    <row r="82" spans="2:47" s="41" customFormat="1" x14ac:dyDescent="0.2">
      <c r="B82" s="42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</row>
    <row r="83" spans="2:47" s="41" customFormat="1" x14ac:dyDescent="0.2">
      <c r="B83" s="42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</row>
    <row r="84" spans="2:47" s="41" customFormat="1" x14ac:dyDescent="0.2">
      <c r="B84" s="42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</row>
    <row r="85" spans="2:47" s="41" customFormat="1" x14ac:dyDescent="0.2">
      <c r="B85" s="42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</row>
    <row r="86" spans="2:47" s="41" customFormat="1" x14ac:dyDescent="0.2">
      <c r="B86" s="42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</row>
    <row r="87" spans="2:47" s="41" customFormat="1" x14ac:dyDescent="0.2">
      <c r="B87" s="42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</row>
    <row r="88" spans="2:47" s="41" customFormat="1" x14ac:dyDescent="0.2">
      <c r="B88" s="42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</row>
    <row r="89" spans="2:47" s="41" customFormat="1" x14ac:dyDescent="0.2">
      <c r="B89" s="42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</row>
    <row r="90" spans="2:47" s="41" customFormat="1" x14ac:dyDescent="0.2">
      <c r="B90" s="42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</row>
    <row r="91" spans="2:47" s="41" customFormat="1" x14ac:dyDescent="0.2">
      <c r="B91" s="42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</row>
    <row r="92" spans="2:47" s="41" customFormat="1" x14ac:dyDescent="0.2">
      <c r="B92" s="42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</row>
    <row r="93" spans="2:47" s="41" customFormat="1" x14ac:dyDescent="0.2">
      <c r="B93" s="42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</row>
    <row r="94" spans="2:47" s="41" customFormat="1" x14ac:dyDescent="0.2">
      <c r="B94" s="42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</row>
    <row r="95" spans="2:47" s="41" customFormat="1" x14ac:dyDescent="0.2">
      <c r="B95" s="42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</row>
    <row r="96" spans="2:47" s="41" customFormat="1" x14ac:dyDescent="0.2">
      <c r="B96" s="42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</row>
    <row r="97" spans="2:47" s="41" customFormat="1" x14ac:dyDescent="0.2">
      <c r="B97" s="42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</row>
    <row r="98" spans="2:47" s="41" customFormat="1" x14ac:dyDescent="0.2">
      <c r="B98" s="42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</row>
    <row r="99" spans="2:47" s="41" customFormat="1" x14ac:dyDescent="0.2">
      <c r="B99" s="42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</row>
    <row r="100" spans="2:47" s="41" customFormat="1" x14ac:dyDescent="0.2">
      <c r="B100" s="42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</row>
    <row r="101" spans="2:47" s="41" customFormat="1" x14ac:dyDescent="0.2">
      <c r="B101" s="42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</row>
    <row r="102" spans="2:47" s="41" customFormat="1" x14ac:dyDescent="0.2">
      <c r="B102" s="42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</row>
    <row r="103" spans="2:47" s="41" customFormat="1" x14ac:dyDescent="0.2">
      <c r="B103" s="42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</row>
    <row r="104" spans="2:47" s="41" customFormat="1" x14ac:dyDescent="0.2">
      <c r="B104" s="42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</row>
    <row r="105" spans="2:47" s="41" customFormat="1" x14ac:dyDescent="0.2">
      <c r="B105" s="42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</row>
    <row r="106" spans="2:47" s="41" customFormat="1" x14ac:dyDescent="0.2">
      <c r="B106" s="42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</row>
    <row r="107" spans="2:47" s="41" customFormat="1" x14ac:dyDescent="0.2">
      <c r="B107" s="42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</row>
    <row r="108" spans="2:47" s="41" customFormat="1" x14ac:dyDescent="0.2">
      <c r="B108" s="42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</row>
    <row r="109" spans="2:47" s="41" customFormat="1" x14ac:dyDescent="0.2">
      <c r="B109" s="42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</row>
    <row r="110" spans="2:47" s="41" customFormat="1" x14ac:dyDescent="0.2">
      <c r="B110" s="42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</row>
    <row r="111" spans="2:47" s="41" customFormat="1" x14ac:dyDescent="0.2">
      <c r="B111" s="42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</row>
    <row r="112" spans="2:47" s="41" customFormat="1" x14ac:dyDescent="0.2">
      <c r="B112" s="42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</row>
    <row r="113" spans="2:47" s="41" customFormat="1" x14ac:dyDescent="0.2">
      <c r="B113" s="42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</row>
    <row r="114" spans="2:47" s="41" customFormat="1" x14ac:dyDescent="0.2">
      <c r="B114" s="42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</row>
    <row r="115" spans="2:47" s="41" customFormat="1" x14ac:dyDescent="0.2">
      <c r="B115" s="42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</row>
    <row r="116" spans="2:47" s="41" customFormat="1" x14ac:dyDescent="0.2">
      <c r="B116" s="42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</row>
    <row r="117" spans="2:47" s="41" customFormat="1" x14ac:dyDescent="0.2">
      <c r="B117" s="42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</row>
    <row r="118" spans="2:47" s="41" customFormat="1" x14ac:dyDescent="0.2">
      <c r="B118" s="42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</row>
    <row r="119" spans="2:47" s="41" customFormat="1" x14ac:dyDescent="0.2">
      <c r="B119" s="42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</row>
    <row r="120" spans="2:47" s="41" customFormat="1" x14ac:dyDescent="0.2">
      <c r="B120" s="42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</row>
    <row r="121" spans="2:47" s="41" customFormat="1" x14ac:dyDescent="0.2">
      <c r="B121" s="42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</row>
    <row r="122" spans="2:47" s="41" customFormat="1" x14ac:dyDescent="0.2">
      <c r="B122" s="42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</row>
    <row r="123" spans="2:47" s="41" customFormat="1" x14ac:dyDescent="0.2">
      <c r="B123" s="42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</row>
    <row r="124" spans="2:47" s="41" customFormat="1" x14ac:dyDescent="0.2">
      <c r="B124" s="42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</row>
    <row r="125" spans="2:47" s="41" customFormat="1" x14ac:dyDescent="0.2">
      <c r="B125" s="42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</row>
    <row r="126" spans="2:47" s="41" customFormat="1" x14ac:dyDescent="0.2">
      <c r="B126" s="42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</row>
    <row r="127" spans="2:47" s="41" customFormat="1" x14ac:dyDescent="0.2">
      <c r="B127" s="42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</row>
    <row r="128" spans="2:47" s="41" customFormat="1" x14ac:dyDescent="0.2">
      <c r="B128" s="42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</row>
    <row r="129" spans="2:47" s="41" customFormat="1" x14ac:dyDescent="0.2">
      <c r="B129" s="42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</row>
    <row r="130" spans="2:47" s="41" customFormat="1" x14ac:dyDescent="0.2">
      <c r="B130" s="42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</row>
    <row r="131" spans="2:47" s="41" customFormat="1" x14ac:dyDescent="0.2">
      <c r="B131" s="42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</row>
    <row r="132" spans="2:47" s="41" customFormat="1" x14ac:dyDescent="0.2">
      <c r="B132" s="42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</row>
    <row r="133" spans="2:47" s="41" customFormat="1" x14ac:dyDescent="0.2">
      <c r="B133" s="42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</row>
    <row r="134" spans="2:47" s="41" customFormat="1" x14ac:dyDescent="0.2">
      <c r="B134" s="42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</row>
    <row r="135" spans="2:47" s="41" customFormat="1" x14ac:dyDescent="0.2">
      <c r="B135" s="42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</row>
    <row r="136" spans="2:47" s="41" customFormat="1" x14ac:dyDescent="0.2">
      <c r="B136" s="42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</row>
    <row r="137" spans="2:47" s="41" customFormat="1" x14ac:dyDescent="0.2">
      <c r="B137" s="42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</row>
    <row r="138" spans="2:47" s="41" customFormat="1" x14ac:dyDescent="0.2">
      <c r="B138" s="42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</row>
    <row r="139" spans="2:47" s="41" customFormat="1" x14ac:dyDescent="0.2">
      <c r="B139" s="42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</row>
    <row r="140" spans="2:47" s="41" customFormat="1" x14ac:dyDescent="0.2">
      <c r="B140" s="42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</row>
    <row r="141" spans="2:47" s="41" customFormat="1" x14ac:dyDescent="0.2">
      <c r="B141" s="42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</row>
    <row r="142" spans="2:47" s="41" customFormat="1" x14ac:dyDescent="0.2">
      <c r="B142" s="42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</row>
    <row r="143" spans="2:47" s="41" customFormat="1" x14ac:dyDescent="0.2">
      <c r="B143" s="42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</row>
    <row r="144" spans="2:47" s="41" customFormat="1" x14ac:dyDescent="0.2">
      <c r="B144" s="42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</row>
    <row r="145" spans="2:47" s="41" customFormat="1" x14ac:dyDescent="0.2">
      <c r="B145" s="42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</row>
    <row r="146" spans="2:47" s="41" customFormat="1" x14ac:dyDescent="0.2">
      <c r="B146" s="42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</row>
    <row r="147" spans="2:47" s="41" customFormat="1" x14ac:dyDescent="0.2">
      <c r="B147" s="42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</row>
    <row r="148" spans="2:47" s="41" customFormat="1" x14ac:dyDescent="0.2">
      <c r="B148" s="42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</row>
    <row r="149" spans="2:47" s="41" customFormat="1" x14ac:dyDescent="0.2">
      <c r="B149" s="42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</row>
    <row r="150" spans="2:47" s="41" customFormat="1" x14ac:dyDescent="0.2">
      <c r="B150" s="42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</row>
    <row r="151" spans="2:47" s="41" customFormat="1" x14ac:dyDescent="0.2">
      <c r="B151" s="42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</row>
    <row r="152" spans="2:47" s="41" customFormat="1" x14ac:dyDescent="0.2">
      <c r="B152" s="42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</row>
    <row r="153" spans="2:47" s="41" customFormat="1" x14ac:dyDescent="0.2">
      <c r="B153" s="42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</row>
    <row r="154" spans="2:47" s="41" customFormat="1" x14ac:dyDescent="0.2">
      <c r="B154" s="42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</row>
    <row r="155" spans="2:47" s="41" customFormat="1" x14ac:dyDescent="0.2">
      <c r="B155" s="42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</row>
    <row r="156" spans="2:47" s="41" customFormat="1" x14ac:dyDescent="0.2">
      <c r="B156" s="42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</row>
    <row r="157" spans="2:47" s="41" customFormat="1" x14ac:dyDescent="0.2">
      <c r="B157" s="42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</row>
    <row r="158" spans="2:47" s="41" customFormat="1" x14ac:dyDescent="0.2">
      <c r="B158" s="42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</row>
    <row r="159" spans="2:47" s="41" customFormat="1" x14ac:dyDescent="0.2">
      <c r="B159" s="42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</row>
    <row r="160" spans="2:47" s="41" customFormat="1" x14ac:dyDescent="0.2">
      <c r="B160" s="42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</row>
    <row r="161" spans="2:47" s="41" customFormat="1" x14ac:dyDescent="0.2">
      <c r="B161" s="42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</row>
    <row r="162" spans="2:47" s="41" customFormat="1" x14ac:dyDescent="0.2">
      <c r="B162" s="42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</row>
    <row r="163" spans="2:47" s="41" customFormat="1" x14ac:dyDescent="0.2">
      <c r="B163" s="42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</row>
    <row r="164" spans="2:47" s="41" customFormat="1" x14ac:dyDescent="0.2">
      <c r="B164" s="42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</row>
    <row r="165" spans="2:47" s="41" customFormat="1" x14ac:dyDescent="0.2">
      <c r="B165" s="42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</row>
    <row r="166" spans="2:47" s="41" customFormat="1" x14ac:dyDescent="0.2">
      <c r="B166" s="42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</row>
    <row r="167" spans="2:47" s="41" customFormat="1" x14ac:dyDescent="0.2">
      <c r="B167" s="42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</row>
    <row r="168" spans="2:47" s="41" customFormat="1" x14ac:dyDescent="0.2">
      <c r="B168" s="42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</row>
    <row r="169" spans="2:47" s="41" customFormat="1" x14ac:dyDescent="0.2">
      <c r="B169" s="42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</row>
    <row r="170" spans="2:47" s="41" customFormat="1" x14ac:dyDescent="0.2">
      <c r="B170" s="42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</row>
    <row r="171" spans="2:47" s="41" customFormat="1" x14ac:dyDescent="0.2">
      <c r="B171" s="42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</row>
    <row r="172" spans="2:47" s="41" customFormat="1" x14ac:dyDescent="0.2">
      <c r="B172" s="42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</row>
    <row r="173" spans="2:47" s="41" customFormat="1" x14ac:dyDescent="0.2">
      <c r="B173" s="42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</row>
    <row r="174" spans="2:47" s="41" customFormat="1" x14ac:dyDescent="0.2">
      <c r="B174" s="42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</row>
    <row r="175" spans="2:47" s="41" customFormat="1" x14ac:dyDescent="0.2">
      <c r="B175" s="42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</row>
    <row r="176" spans="2:47" s="41" customFormat="1" x14ac:dyDescent="0.2">
      <c r="B176" s="42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</row>
    <row r="177" spans="2:47" s="41" customFormat="1" x14ac:dyDescent="0.2">
      <c r="B177" s="42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</row>
    <row r="178" spans="2:47" s="41" customFormat="1" x14ac:dyDescent="0.2">
      <c r="B178" s="42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</row>
    <row r="179" spans="2:47" s="41" customFormat="1" x14ac:dyDescent="0.2">
      <c r="B179" s="42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</row>
    <row r="180" spans="2:47" s="41" customFormat="1" x14ac:dyDescent="0.2">
      <c r="B180" s="42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</row>
    <row r="181" spans="2:47" s="41" customFormat="1" x14ac:dyDescent="0.2">
      <c r="B181" s="42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</row>
    <row r="182" spans="2:47" s="41" customFormat="1" x14ac:dyDescent="0.2">
      <c r="B182" s="42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</row>
    <row r="183" spans="2:47" s="41" customFormat="1" x14ac:dyDescent="0.2">
      <c r="B183" s="42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</row>
    <row r="184" spans="2:47" s="41" customFormat="1" x14ac:dyDescent="0.2">
      <c r="B184" s="42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</row>
    <row r="185" spans="2:47" s="41" customFormat="1" x14ac:dyDescent="0.2">
      <c r="B185" s="42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</row>
    <row r="186" spans="2:47" s="41" customFormat="1" x14ac:dyDescent="0.2">
      <c r="B186" s="42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</row>
    <row r="187" spans="2:47" s="41" customFormat="1" x14ac:dyDescent="0.2">
      <c r="B187" s="42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</row>
    <row r="188" spans="2:47" s="41" customFormat="1" x14ac:dyDescent="0.2">
      <c r="B188" s="42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</row>
    <row r="189" spans="2:47" s="41" customFormat="1" x14ac:dyDescent="0.2">
      <c r="B189" s="42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</row>
    <row r="190" spans="2:47" s="41" customFormat="1" x14ac:dyDescent="0.2">
      <c r="B190" s="42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</row>
    <row r="191" spans="2:47" s="41" customFormat="1" x14ac:dyDescent="0.2">
      <c r="B191" s="42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</row>
    <row r="192" spans="2:47" s="41" customFormat="1" x14ac:dyDescent="0.2">
      <c r="B192" s="42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</row>
    <row r="193" spans="2:47" s="41" customFormat="1" x14ac:dyDescent="0.2">
      <c r="B193" s="42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</row>
    <row r="194" spans="2:47" s="41" customFormat="1" x14ac:dyDescent="0.2">
      <c r="B194" s="42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</row>
    <row r="195" spans="2:47" s="41" customFormat="1" x14ac:dyDescent="0.2">
      <c r="B195" s="42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</row>
    <row r="196" spans="2:47" s="41" customFormat="1" x14ac:dyDescent="0.2">
      <c r="B196" s="42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</row>
    <row r="197" spans="2:47" s="41" customFormat="1" x14ac:dyDescent="0.2">
      <c r="B197" s="42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</row>
    <row r="198" spans="2:47" s="41" customFormat="1" x14ac:dyDescent="0.2">
      <c r="B198" s="42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</row>
    <row r="199" spans="2:47" s="41" customFormat="1" x14ac:dyDescent="0.2">
      <c r="B199" s="42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</row>
    <row r="200" spans="2:47" s="41" customFormat="1" x14ac:dyDescent="0.2">
      <c r="B200" s="42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</row>
    <row r="201" spans="2:47" s="41" customFormat="1" x14ac:dyDescent="0.2">
      <c r="B201" s="42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</row>
    <row r="202" spans="2:47" s="41" customFormat="1" x14ac:dyDescent="0.2">
      <c r="B202" s="42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</row>
    <row r="203" spans="2:47" s="41" customFormat="1" x14ac:dyDescent="0.2">
      <c r="B203" s="42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</row>
    <row r="204" spans="2:47" s="41" customFormat="1" x14ac:dyDescent="0.2">
      <c r="B204" s="42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</row>
    <row r="205" spans="2:47" s="41" customFormat="1" x14ac:dyDescent="0.2">
      <c r="B205" s="42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</row>
    <row r="206" spans="2:47" s="41" customFormat="1" x14ac:dyDescent="0.2">
      <c r="B206" s="42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</row>
    <row r="207" spans="2:47" s="41" customFormat="1" x14ac:dyDescent="0.2">
      <c r="B207" s="42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</row>
    <row r="208" spans="2:47" s="41" customFormat="1" x14ac:dyDescent="0.2">
      <c r="B208" s="42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</row>
    <row r="209" spans="2:47" s="41" customFormat="1" x14ac:dyDescent="0.2">
      <c r="B209" s="42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</row>
    <row r="210" spans="2:47" s="41" customFormat="1" x14ac:dyDescent="0.2">
      <c r="B210" s="42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</row>
    <row r="211" spans="2:47" s="41" customFormat="1" x14ac:dyDescent="0.2">
      <c r="B211" s="42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</row>
    <row r="212" spans="2:47" s="41" customFormat="1" x14ac:dyDescent="0.2">
      <c r="B212" s="42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</row>
    <row r="213" spans="2:47" s="41" customFormat="1" x14ac:dyDescent="0.2">
      <c r="B213" s="42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</row>
    <row r="214" spans="2:47" s="41" customFormat="1" x14ac:dyDescent="0.2">
      <c r="B214" s="42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</row>
    <row r="215" spans="2:47" s="41" customFormat="1" x14ac:dyDescent="0.2">
      <c r="B215" s="42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</row>
    <row r="216" spans="2:47" s="41" customFormat="1" x14ac:dyDescent="0.2">
      <c r="B216" s="42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</row>
    <row r="217" spans="2:47" s="41" customFormat="1" x14ac:dyDescent="0.2">
      <c r="B217" s="42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</row>
    <row r="218" spans="2:47" s="41" customFormat="1" x14ac:dyDescent="0.2">
      <c r="B218" s="42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</row>
    <row r="219" spans="2:47" s="41" customFormat="1" x14ac:dyDescent="0.2">
      <c r="B219" s="42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</row>
    <row r="220" spans="2:47" s="41" customFormat="1" x14ac:dyDescent="0.2">
      <c r="B220" s="42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</row>
    <row r="221" spans="2:47" s="41" customFormat="1" x14ac:dyDescent="0.2">
      <c r="B221" s="42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</row>
    <row r="222" spans="2:47" s="41" customFormat="1" x14ac:dyDescent="0.2">
      <c r="B222" s="42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</row>
    <row r="223" spans="2:47" s="41" customFormat="1" x14ac:dyDescent="0.2">
      <c r="B223" s="42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</row>
    <row r="224" spans="2:47" s="41" customFormat="1" x14ac:dyDescent="0.2">
      <c r="B224" s="42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</row>
    <row r="225" spans="2:47" s="41" customFormat="1" x14ac:dyDescent="0.2">
      <c r="B225" s="42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</row>
    <row r="226" spans="2:47" s="41" customFormat="1" x14ac:dyDescent="0.2">
      <c r="B226" s="42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</row>
    <row r="227" spans="2:47" s="41" customFormat="1" x14ac:dyDescent="0.2">
      <c r="B227" s="42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</row>
    <row r="228" spans="2:47" s="41" customFormat="1" x14ac:dyDescent="0.2">
      <c r="B228" s="42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</row>
    <row r="229" spans="2:47" s="41" customFormat="1" x14ac:dyDescent="0.2">
      <c r="B229" s="42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</row>
    <row r="230" spans="2:47" s="41" customFormat="1" x14ac:dyDescent="0.2">
      <c r="B230" s="42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</row>
    <row r="231" spans="2:47" s="41" customFormat="1" x14ac:dyDescent="0.2">
      <c r="B231" s="42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</row>
    <row r="232" spans="2:47" s="41" customFormat="1" x14ac:dyDescent="0.2">
      <c r="B232" s="42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</row>
    <row r="233" spans="2:47" s="41" customFormat="1" x14ac:dyDescent="0.2">
      <c r="B233" s="42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</row>
    <row r="234" spans="2:47" s="41" customFormat="1" x14ac:dyDescent="0.2">
      <c r="B234" s="42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</row>
    <row r="235" spans="2:47" s="41" customFormat="1" x14ac:dyDescent="0.2">
      <c r="B235" s="42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</row>
    <row r="236" spans="2:47" s="41" customFormat="1" x14ac:dyDescent="0.2">
      <c r="B236" s="42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</row>
    <row r="237" spans="2:47" x14ac:dyDescent="0.2">
      <c r="B237" s="42"/>
    </row>
    <row r="238" spans="2:47" x14ac:dyDescent="0.2">
      <c r="B238" s="42"/>
    </row>
    <row r="239" spans="2:47" x14ac:dyDescent="0.2">
      <c r="B239" s="42"/>
    </row>
    <row r="240" spans="2:47" x14ac:dyDescent="0.2">
      <c r="B240" s="42"/>
    </row>
    <row r="241" spans="2:2" x14ac:dyDescent="0.2">
      <c r="B241" s="42"/>
    </row>
    <row r="242" spans="2:2" x14ac:dyDescent="0.2">
      <c r="B242" s="42"/>
    </row>
    <row r="243" spans="2:2" x14ac:dyDescent="0.2">
      <c r="B243" s="42"/>
    </row>
    <row r="244" spans="2:2" x14ac:dyDescent="0.2">
      <c r="B244" s="42"/>
    </row>
  </sheetData>
  <mergeCells count="52">
    <mergeCell ref="AH6:AK6"/>
    <mergeCell ref="AG5:AK5"/>
    <mergeCell ref="AH7:AI7"/>
    <mergeCell ref="AJ7:AK7"/>
    <mergeCell ref="AG6:AG8"/>
    <mergeCell ref="AQ5:AU5"/>
    <mergeCell ref="AQ6:AQ8"/>
    <mergeCell ref="AR6:AU6"/>
    <mergeCell ref="AR7:AS7"/>
    <mergeCell ref="AT7:AU7"/>
    <mergeCell ref="AL5:AP5"/>
    <mergeCell ref="AL6:AL8"/>
    <mergeCell ref="AM6:AP6"/>
    <mergeCell ref="AM7:AN7"/>
    <mergeCell ref="AO7:AP7"/>
    <mergeCell ref="A5:A8"/>
    <mergeCell ref="B5:B8"/>
    <mergeCell ref="C6:C8"/>
    <mergeCell ref="D6:G6"/>
    <mergeCell ref="D7:E7"/>
    <mergeCell ref="F7:G7"/>
    <mergeCell ref="C5:G5"/>
    <mergeCell ref="AB5:AF5"/>
    <mergeCell ref="W6:W8"/>
    <mergeCell ref="X6:AA6"/>
    <mergeCell ref="AB6:AB8"/>
    <mergeCell ref="AC6:AF6"/>
    <mergeCell ref="AC7:AD7"/>
    <mergeCell ref="X7:Y7"/>
    <mergeCell ref="Z7:AA7"/>
    <mergeCell ref="AE7:AF7"/>
    <mergeCell ref="W5:AA5"/>
    <mergeCell ref="H5:L5"/>
    <mergeCell ref="M5:Q5"/>
    <mergeCell ref="R5:V5"/>
    <mergeCell ref="I7:J7"/>
    <mergeCell ref="K7:L7"/>
    <mergeCell ref="H6:H8"/>
    <mergeCell ref="N7:O7"/>
    <mergeCell ref="P7:Q7"/>
    <mergeCell ref="S7:T7"/>
    <mergeCell ref="U7:V7"/>
    <mergeCell ref="I6:L6"/>
    <mergeCell ref="M6:M8"/>
    <mergeCell ref="N6:Q6"/>
    <mergeCell ref="R6:R8"/>
    <mergeCell ref="S6:V6"/>
    <mergeCell ref="AV5:AZ5"/>
    <mergeCell ref="AV6:AV8"/>
    <mergeCell ref="AW6:AZ6"/>
    <mergeCell ref="AW7:AX7"/>
    <mergeCell ref="AY7:AZ7"/>
  </mergeCells>
  <phoneticPr fontId="0" type="noConversion"/>
  <pageMargins left="0.39" right="0.21" top="1.18" bottom="0.984251969" header="0.55000000000000004" footer="0.4921259845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Grunddaten</vt:lpstr>
      <vt:lpstr>Entw Ausl. 97_11</vt:lpstr>
      <vt:lpstr>Entw m_w</vt:lpstr>
      <vt:lpstr>Grunddaten!Drucktitel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Schulamt</dc:creator>
  <cp:lastModifiedBy>Jana Averbeck</cp:lastModifiedBy>
  <cp:lastPrinted>2021-11-11T10:32:03Z</cp:lastPrinted>
  <dcterms:created xsi:type="dcterms:W3CDTF">2004-11-04T14:35:31Z</dcterms:created>
  <dcterms:modified xsi:type="dcterms:W3CDTF">2022-07-22T08:50:52Z</dcterms:modified>
</cp:coreProperties>
</file>